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A 17.4.18\"/>
    </mc:Choice>
  </mc:AlternateContent>
  <bookViews>
    <workbookView xWindow="0" yWindow="0" windowWidth="15345" windowHeight="4650" activeTab="1"/>
  </bookViews>
  <sheets>
    <sheet name="Anexo 1" sheetId="2" r:id="rId1"/>
    <sheet name="Hoja1" sheetId="3" r:id="rId2"/>
  </sheets>
  <definedNames>
    <definedName name="_xlnm._FilterDatabase" localSheetId="0" hidden="1">'Anexo 1'!$A$3:$AC$242</definedName>
    <definedName name="_xlnm.Print_Area" localSheetId="0">'Anexo 1'!$A$1:$I$243</definedName>
    <definedName name="_xlnm.Print_Titles" localSheetId="0">'Anexo 1'!$1:$3</definedName>
  </definedNames>
  <calcPr calcId="152511"/>
</workbook>
</file>

<file path=xl/calcChain.xml><?xml version="1.0" encoding="utf-8"?>
<calcChain xmlns="http://schemas.openxmlformats.org/spreadsheetml/2006/main">
  <c r="R242" i="3" l="1"/>
  <c r="H242" i="3" l="1"/>
  <c r="G242" i="3"/>
  <c r="E242" i="3"/>
  <c r="L241" i="3"/>
  <c r="P241" i="3" s="1"/>
  <c r="K241" i="3"/>
  <c r="O241" i="3" s="1"/>
  <c r="J241" i="3"/>
  <c r="N241" i="3" s="1"/>
  <c r="I241" i="3"/>
  <c r="L240" i="3"/>
  <c r="P240" i="3" s="1"/>
  <c r="K240" i="3"/>
  <c r="O240" i="3" s="1"/>
  <c r="J240" i="3"/>
  <c r="N240" i="3" s="1"/>
  <c r="I240" i="3"/>
  <c r="L239" i="3"/>
  <c r="P239" i="3" s="1"/>
  <c r="K239" i="3"/>
  <c r="O239" i="3" s="1"/>
  <c r="J239" i="3"/>
  <c r="N239" i="3" s="1"/>
  <c r="I239" i="3"/>
  <c r="L238" i="3"/>
  <c r="P238" i="3" s="1"/>
  <c r="K238" i="3"/>
  <c r="O238" i="3" s="1"/>
  <c r="J238" i="3"/>
  <c r="N238" i="3" s="1"/>
  <c r="I238" i="3"/>
  <c r="L237" i="3"/>
  <c r="P237" i="3" s="1"/>
  <c r="K237" i="3"/>
  <c r="O237" i="3" s="1"/>
  <c r="J237" i="3"/>
  <c r="N237" i="3" s="1"/>
  <c r="I237" i="3"/>
  <c r="L236" i="3"/>
  <c r="P236" i="3" s="1"/>
  <c r="K236" i="3"/>
  <c r="O236" i="3" s="1"/>
  <c r="J236" i="3"/>
  <c r="N236" i="3" s="1"/>
  <c r="I236" i="3"/>
  <c r="L235" i="3"/>
  <c r="P235" i="3" s="1"/>
  <c r="K235" i="3"/>
  <c r="O235" i="3" s="1"/>
  <c r="J235" i="3"/>
  <c r="N235" i="3" s="1"/>
  <c r="I235" i="3"/>
  <c r="L234" i="3"/>
  <c r="P234" i="3" s="1"/>
  <c r="K234" i="3"/>
  <c r="O234" i="3" s="1"/>
  <c r="J234" i="3"/>
  <c r="N234" i="3" s="1"/>
  <c r="I234" i="3"/>
  <c r="L233" i="3"/>
  <c r="P233" i="3" s="1"/>
  <c r="K233" i="3"/>
  <c r="O233" i="3" s="1"/>
  <c r="J233" i="3"/>
  <c r="N233" i="3" s="1"/>
  <c r="I233" i="3"/>
  <c r="L232" i="3"/>
  <c r="P232" i="3" s="1"/>
  <c r="K232" i="3"/>
  <c r="O232" i="3" s="1"/>
  <c r="J232" i="3"/>
  <c r="N232" i="3" s="1"/>
  <c r="I232" i="3"/>
  <c r="L231" i="3"/>
  <c r="P231" i="3" s="1"/>
  <c r="K231" i="3"/>
  <c r="O231" i="3" s="1"/>
  <c r="J231" i="3"/>
  <c r="N231" i="3" s="1"/>
  <c r="I231" i="3"/>
  <c r="M231" i="3" s="1"/>
  <c r="N230" i="3"/>
  <c r="L230" i="3"/>
  <c r="P230" i="3" s="1"/>
  <c r="K230" i="3"/>
  <c r="O230" i="3" s="1"/>
  <c r="J230" i="3"/>
  <c r="I230" i="3"/>
  <c r="O229" i="3"/>
  <c r="L229" i="3"/>
  <c r="P229" i="3" s="1"/>
  <c r="K229" i="3"/>
  <c r="J229" i="3"/>
  <c r="N229" i="3" s="1"/>
  <c r="I229" i="3"/>
  <c r="L228" i="3"/>
  <c r="P228" i="3" s="1"/>
  <c r="K228" i="3"/>
  <c r="O228" i="3" s="1"/>
  <c r="J228" i="3"/>
  <c r="N228" i="3" s="1"/>
  <c r="I228" i="3"/>
  <c r="L227" i="3"/>
  <c r="P227" i="3" s="1"/>
  <c r="K227" i="3"/>
  <c r="O227" i="3" s="1"/>
  <c r="J227" i="3"/>
  <c r="N227" i="3" s="1"/>
  <c r="I227" i="3"/>
  <c r="M227" i="3" s="1"/>
  <c r="N226" i="3"/>
  <c r="L226" i="3"/>
  <c r="P226" i="3" s="1"/>
  <c r="K226" i="3"/>
  <c r="O226" i="3" s="1"/>
  <c r="J226" i="3"/>
  <c r="I226" i="3"/>
  <c r="O225" i="3"/>
  <c r="L225" i="3"/>
  <c r="P225" i="3" s="1"/>
  <c r="K225" i="3"/>
  <c r="J225" i="3"/>
  <c r="N225" i="3" s="1"/>
  <c r="I225" i="3"/>
  <c r="L224" i="3"/>
  <c r="P224" i="3" s="1"/>
  <c r="K224" i="3"/>
  <c r="O224" i="3" s="1"/>
  <c r="J224" i="3"/>
  <c r="N224" i="3" s="1"/>
  <c r="I224" i="3"/>
  <c r="L223" i="3"/>
  <c r="P223" i="3" s="1"/>
  <c r="K223" i="3"/>
  <c r="O223" i="3" s="1"/>
  <c r="J223" i="3"/>
  <c r="N223" i="3" s="1"/>
  <c r="I223" i="3"/>
  <c r="L222" i="3"/>
  <c r="P222" i="3" s="1"/>
  <c r="K222" i="3"/>
  <c r="O222" i="3" s="1"/>
  <c r="J222" i="3"/>
  <c r="N222" i="3" s="1"/>
  <c r="I222" i="3"/>
  <c r="L221" i="3"/>
  <c r="P221" i="3" s="1"/>
  <c r="K221" i="3"/>
  <c r="O221" i="3" s="1"/>
  <c r="J221" i="3"/>
  <c r="N221" i="3" s="1"/>
  <c r="I221" i="3"/>
  <c r="L220" i="3"/>
  <c r="P220" i="3" s="1"/>
  <c r="K220" i="3"/>
  <c r="O220" i="3" s="1"/>
  <c r="J220" i="3"/>
  <c r="N220" i="3" s="1"/>
  <c r="I220" i="3"/>
  <c r="L219" i="3"/>
  <c r="P219" i="3" s="1"/>
  <c r="K219" i="3"/>
  <c r="O219" i="3" s="1"/>
  <c r="J219" i="3"/>
  <c r="N219" i="3" s="1"/>
  <c r="I219" i="3"/>
  <c r="M219" i="3" s="1"/>
  <c r="L218" i="3"/>
  <c r="P218" i="3" s="1"/>
  <c r="K218" i="3"/>
  <c r="O218" i="3" s="1"/>
  <c r="J218" i="3"/>
  <c r="N218" i="3" s="1"/>
  <c r="I218" i="3"/>
  <c r="O217" i="3"/>
  <c r="L217" i="3"/>
  <c r="P217" i="3" s="1"/>
  <c r="K217" i="3"/>
  <c r="J217" i="3"/>
  <c r="N217" i="3" s="1"/>
  <c r="I217" i="3"/>
  <c r="L216" i="3"/>
  <c r="P216" i="3" s="1"/>
  <c r="K216" i="3"/>
  <c r="O216" i="3" s="1"/>
  <c r="J216" i="3"/>
  <c r="N216" i="3" s="1"/>
  <c r="I216" i="3"/>
  <c r="L215" i="3"/>
  <c r="P215" i="3" s="1"/>
  <c r="K215" i="3"/>
  <c r="O215" i="3" s="1"/>
  <c r="J215" i="3"/>
  <c r="N215" i="3" s="1"/>
  <c r="I215" i="3"/>
  <c r="M215" i="3" s="1"/>
  <c r="N214" i="3"/>
  <c r="L214" i="3"/>
  <c r="P214" i="3" s="1"/>
  <c r="K214" i="3"/>
  <c r="O214" i="3" s="1"/>
  <c r="J214" i="3"/>
  <c r="I214" i="3"/>
  <c r="O213" i="3"/>
  <c r="L213" i="3"/>
  <c r="P213" i="3" s="1"/>
  <c r="K213" i="3"/>
  <c r="J213" i="3"/>
  <c r="N213" i="3" s="1"/>
  <c r="I213" i="3"/>
  <c r="P212" i="3"/>
  <c r="L212" i="3"/>
  <c r="K212" i="3"/>
  <c r="O212" i="3" s="1"/>
  <c r="J212" i="3"/>
  <c r="N212" i="3" s="1"/>
  <c r="I212" i="3"/>
  <c r="L211" i="3"/>
  <c r="P211" i="3" s="1"/>
  <c r="K211" i="3"/>
  <c r="O211" i="3" s="1"/>
  <c r="J211" i="3"/>
  <c r="N211" i="3" s="1"/>
  <c r="I211" i="3"/>
  <c r="L210" i="3"/>
  <c r="P210" i="3" s="1"/>
  <c r="K210" i="3"/>
  <c r="O210" i="3" s="1"/>
  <c r="J210" i="3"/>
  <c r="N210" i="3" s="1"/>
  <c r="I210" i="3"/>
  <c r="L209" i="3"/>
  <c r="P209" i="3" s="1"/>
  <c r="K209" i="3"/>
  <c r="O209" i="3" s="1"/>
  <c r="J209" i="3"/>
  <c r="N209" i="3" s="1"/>
  <c r="I209" i="3"/>
  <c r="L208" i="3"/>
  <c r="P208" i="3" s="1"/>
  <c r="K208" i="3"/>
  <c r="O208" i="3" s="1"/>
  <c r="J208" i="3"/>
  <c r="N208" i="3" s="1"/>
  <c r="I208" i="3"/>
  <c r="L207" i="3"/>
  <c r="P207" i="3" s="1"/>
  <c r="K207" i="3"/>
  <c r="O207" i="3" s="1"/>
  <c r="J207" i="3"/>
  <c r="N207" i="3" s="1"/>
  <c r="I207" i="3"/>
  <c r="M207" i="3" s="1"/>
  <c r="L206" i="3"/>
  <c r="P206" i="3" s="1"/>
  <c r="K206" i="3"/>
  <c r="O206" i="3" s="1"/>
  <c r="J206" i="3"/>
  <c r="N206" i="3" s="1"/>
  <c r="I206" i="3"/>
  <c r="L205" i="3"/>
  <c r="P205" i="3" s="1"/>
  <c r="K205" i="3"/>
  <c r="O205" i="3" s="1"/>
  <c r="J205" i="3"/>
  <c r="N205" i="3" s="1"/>
  <c r="I205" i="3"/>
  <c r="L204" i="3"/>
  <c r="P204" i="3" s="1"/>
  <c r="K204" i="3"/>
  <c r="O204" i="3" s="1"/>
  <c r="J204" i="3"/>
  <c r="N204" i="3" s="1"/>
  <c r="I204" i="3"/>
  <c r="L203" i="3"/>
  <c r="P203" i="3" s="1"/>
  <c r="K203" i="3"/>
  <c r="O203" i="3" s="1"/>
  <c r="J203" i="3"/>
  <c r="N203" i="3" s="1"/>
  <c r="I203" i="3"/>
  <c r="M203" i="3" s="1"/>
  <c r="L202" i="3"/>
  <c r="P202" i="3" s="1"/>
  <c r="K202" i="3"/>
  <c r="O202" i="3" s="1"/>
  <c r="J202" i="3"/>
  <c r="N202" i="3" s="1"/>
  <c r="I202" i="3"/>
  <c r="L201" i="3"/>
  <c r="P201" i="3" s="1"/>
  <c r="K201" i="3"/>
  <c r="O201" i="3" s="1"/>
  <c r="J201" i="3"/>
  <c r="N201" i="3" s="1"/>
  <c r="I201" i="3"/>
  <c r="L200" i="3"/>
  <c r="P200" i="3" s="1"/>
  <c r="K200" i="3"/>
  <c r="O200" i="3" s="1"/>
  <c r="J200" i="3"/>
  <c r="N200" i="3" s="1"/>
  <c r="I200" i="3"/>
  <c r="L199" i="3"/>
  <c r="P199" i="3" s="1"/>
  <c r="K199" i="3"/>
  <c r="O199" i="3" s="1"/>
  <c r="J199" i="3"/>
  <c r="N199" i="3" s="1"/>
  <c r="I199" i="3"/>
  <c r="M199" i="3" s="1"/>
  <c r="N198" i="3"/>
  <c r="L198" i="3"/>
  <c r="P198" i="3" s="1"/>
  <c r="K198" i="3"/>
  <c r="O198" i="3" s="1"/>
  <c r="J198" i="3"/>
  <c r="I198" i="3"/>
  <c r="L197" i="3"/>
  <c r="P197" i="3" s="1"/>
  <c r="K197" i="3"/>
  <c r="O197" i="3" s="1"/>
  <c r="J197" i="3"/>
  <c r="N197" i="3" s="1"/>
  <c r="I197" i="3"/>
  <c r="L196" i="3"/>
  <c r="P196" i="3" s="1"/>
  <c r="K196" i="3"/>
  <c r="O196" i="3" s="1"/>
  <c r="J196" i="3"/>
  <c r="N196" i="3" s="1"/>
  <c r="I196" i="3"/>
  <c r="L195" i="3"/>
  <c r="P195" i="3" s="1"/>
  <c r="K195" i="3"/>
  <c r="O195" i="3" s="1"/>
  <c r="J195" i="3"/>
  <c r="N195" i="3" s="1"/>
  <c r="I195" i="3"/>
  <c r="L194" i="3"/>
  <c r="P194" i="3" s="1"/>
  <c r="K194" i="3"/>
  <c r="O194" i="3" s="1"/>
  <c r="J194" i="3"/>
  <c r="N194" i="3" s="1"/>
  <c r="I194" i="3"/>
  <c r="L193" i="3"/>
  <c r="P193" i="3" s="1"/>
  <c r="K193" i="3"/>
  <c r="O193" i="3" s="1"/>
  <c r="J193" i="3"/>
  <c r="N193" i="3" s="1"/>
  <c r="I193" i="3"/>
  <c r="L192" i="3"/>
  <c r="P192" i="3" s="1"/>
  <c r="K192" i="3"/>
  <c r="O192" i="3" s="1"/>
  <c r="J192" i="3"/>
  <c r="N192" i="3" s="1"/>
  <c r="I192" i="3"/>
  <c r="L191" i="3"/>
  <c r="P191" i="3" s="1"/>
  <c r="K191" i="3"/>
  <c r="O191" i="3" s="1"/>
  <c r="J191" i="3"/>
  <c r="N191" i="3" s="1"/>
  <c r="I191" i="3"/>
  <c r="M191" i="3" s="1"/>
  <c r="L190" i="3"/>
  <c r="P190" i="3" s="1"/>
  <c r="K190" i="3"/>
  <c r="O190" i="3" s="1"/>
  <c r="J190" i="3"/>
  <c r="N190" i="3" s="1"/>
  <c r="I190" i="3"/>
  <c r="L189" i="3"/>
  <c r="P189" i="3" s="1"/>
  <c r="K189" i="3"/>
  <c r="O189" i="3" s="1"/>
  <c r="J189" i="3"/>
  <c r="N189" i="3" s="1"/>
  <c r="I189" i="3"/>
  <c r="L188" i="3"/>
  <c r="P188" i="3" s="1"/>
  <c r="K188" i="3"/>
  <c r="O188" i="3" s="1"/>
  <c r="J188" i="3"/>
  <c r="N188" i="3" s="1"/>
  <c r="I188" i="3"/>
  <c r="L187" i="3"/>
  <c r="P187" i="3" s="1"/>
  <c r="K187" i="3"/>
  <c r="O187" i="3" s="1"/>
  <c r="J187" i="3"/>
  <c r="N187" i="3" s="1"/>
  <c r="I187" i="3"/>
  <c r="M187" i="3" s="1"/>
  <c r="L186" i="3"/>
  <c r="P186" i="3" s="1"/>
  <c r="K186" i="3"/>
  <c r="O186" i="3" s="1"/>
  <c r="J186" i="3"/>
  <c r="N186" i="3" s="1"/>
  <c r="I186" i="3"/>
  <c r="L185" i="3"/>
  <c r="P185" i="3" s="1"/>
  <c r="K185" i="3"/>
  <c r="O185" i="3" s="1"/>
  <c r="J185" i="3"/>
  <c r="N185" i="3" s="1"/>
  <c r="I185" i="3"/>
  <c r="L184" i="3"/>
  <c r="P184" i="3" s="1"/>
  <c r="K184" i="3"/>
  <c r="O184" i="3" s="1"/>
  <c r="J184" i="3"/>
  <c r="N184" i="3" s="1"/>
  <c r="I184" i="3"/>
  <c r="O183" i="3"/>
  <c r="L183" i="3"/>
  <c r="P183" i="3" s="1"/>
  <c r="K183" i="3"/>
  <c r="J183" i="3"/>
  <c r="N183" i="3" s="1"/>
  <c r="I183" i="3"/>
  <c r="M183" i="3" s="1"/>
  <c r="L182" i="3"/>
  <c r="P182" i="3" s="1"/>
  <c r="K182" i="3"/>
  <c r="O182" i="3" s="1"/>
  <c r="J182" i="3"/>
  <c r="N182" i="3" s="1"/>
  <c r="I182" i="3"/>
  <c r="M182" i="3" s="1"/>
  <c r="L181" i="3"/>
  <c r="P181" i="3" s="1"/>
  <c r="K181" i="3"/>
  <c r="O181" i="3" s="1"/>
  <c r="J181" i="3"/>
  <c r="N181" i="3" s="1"/>
  <c r="I181" i="3"/>
  <c r="N180" i="3"/>
  <c r="L180" i="3"/>
  <c r="P180" i="3" s="1"/>
  <c r="K180" i="3"/>
  <c r="O180" i="3" s="1"/>
  <c r="J180" i="3"/>
  <c r="I180" i="3"/>
  <c r="P179" i="3"/>
  <c r="L179" i="3"/>
  <c r="K179" i="3"/>
  <c r="O179" i="3" s="1"/>
  <c r="J179" i="3"/>
  <c r="N179" i="3" s="1"/>
  <c r="I179" i="3"/>
  <c r="M179" i="3" s="1"/>
  <c r="L178" i="3"/>
  <c r="P178" i="3" s="1"/>
  <c r="K178" i="3"/>
  <c r="O178" i="3" s="1"/>
  <c r="J178" i="3"/>
  <c r="N178" i="3" s="1"/>
  <c r="I178" i="3"/>
  <c r="L177" i="3"/>
  <c r="P177" i="3" s="1"/>
  <c r="K177" i="3"/>
  <c r="J177" i="3"/>
  <c r="N177" i="3" s="1"/>
  <c r="I177" i="3"/>
  <c r="M177" i="3" s="1"/>
  <c r="L176" i="3"/>
  <c r="P176" i="3" s="1"/>
  <c r="K176" i="3"/>
  <c r="O176" i="3" s="1"/>
  <c r="J176" i="3"/>
  <c r="N176" i="3" s="1"/>
  <c r="I176" i="3"/>
  <c r="O175" i="3"/>
  <c r="L175" i="3"/>
  <c r="P175" i="3" s="1"/>
  <c r="K175" i="3"/>
  <c r="J175" i="3"/>
  <c r="N175" i="3" s="1"/>
  <c r="I175" i="3"/>
  <c r="M175" i="3" s="1"/>
  <c r="L174" i="3"/>
  <c r="P174" i="3" s="1"/>
  <c r="K174" i="3"/>
  <c r="O174" i="3" s="1"/>
  <c r="J174" i="3"/>
  <c r="N174" i="3" s="1"/>
  <c r="I174" i="3"/>
  <c r="M174" i="3" s="1"/>
  <c r="L173" i="3"/>
  <c r="P173" i="3" s="1"/>
  <c r="K173" i="3"/>
  <c r="O173" i="3" s="1"/>
  <c r="J173" i="3"/>
  <c r="N173" i="3" s="1"/>
  <c r="I173" i="3"/>
  <c r="M173" i="3" s="1"/>
  <c r="N172" i="3"/>
  <c r="L172" i="3"/>
  <c r="P172" i="3" s="1"/>
  <c r="K172" i="3"/>
  <c r="O172" i="3" s="1"/>
  <c r="J172" i="3"/>
  <c r="I172" i="3"/>
  <c r="L171" i="3"/>
  <c r="P171" i="3" s="1"/>
  <c r="K171" i="3"/>
  <c r="O171" i="3" s="1"/>
  <c r="J171" i="3"/>
  <c r="N171" i="3" s="1"/>
  <c r="I171" i="3"/>
  <c r="L170" i="3"/>
  <c r="P170" i="3" s="1"/>
  <c r="K170" i="3"/>
  <c r="O170" i="3" s="1"/>
  <c r="J170" i="3"/>
  <c r="N170" i="3" s="1"/>
  <c r="I170" i="3"/>
  <c r="L169" i="3"/>
  <c r="P169" i="3" s="1"/>
  <c r="K169" i="3"/>
  <c r="O169" i="3" s="1"/>
  <c r="J169" i="3"/>
  <c r="N169" i="3" s="1"/>
  <c r="I169" i="3"/>
  <c r="L168" i="3"/>
  <c r="P168" i="3" s="1"/>
  <c r="K168" i="3"/>
  <c r="O168" i="3" s="1"/>
  <c r="J168" i="3"/>
  <c r="N168" i="3" s="1"/>
  <c r="I168" i="3"/>
  <c r="L167" i="3"/>
  <c r="K167" i="3"/>
  <c r="O167" i="3" s="1"/>
  <c r="J167" i="3"/>
  <c r="N167" i="3" s="1"/>
  <c r="I167" i="3"/>
  <c r="M167" i="3" s="1"/>
  <c r="L166" i="3"/>
  <c r="P166" i="3" s="1"/>
  <c r="K166" i="3"/>
  <c r="O166" i="3" s="1"/>
  <c r="J166" i="3"/>
  <c r="N166" i="3" s="1"/>
  <c r="I166" i="3"/>
  <c r="M166" i="3" s="1"/>
  <c r="Q166" i="3" s="1"/>
  <c r="S166" i="3" s="1"/>
  <c r="L165" i="3"/>
  <c r="P165" i="3" s="1"/>
  <c r="K165" i="3"/>
  <c r="O165" i="3" s="1"/>
  <c r="J165" i="3"/>
  <c r="N165" i="3" s="1"/>
  <c r="I165" i="3"/>
  <c r="M165" i="3" s="1"/>
  <c r="Q165" i="3" s="1"/>
  <c r="S165" i="3" s="1"/>
  <c r="L164" i="3"/>
  <c r="P164" i="3" s="1"/>
  <c r="K164" i="3"/>
  <c r="O164" i="3" s="1"/>
  <c r="J164" i="3"/>
  <c r="N164" i="3" s="1"/>
  <c r="I164" i="3"/>
  <c r="L163" i="3"/>
  <c r="P163" i="3" s="1"/>
  <c r="K163" i="3"/>
  <c r="O163" i="3" s="1"/>
  <c r="J163" i="3"/>
  <c r="N163" i="3" s="1"/>
  <c r="I163" i="3"/>
  <c r="M163" i="3" s="1"/>
  <c r="L162" i="3"/>
  <c r="P162" i="3" s="1"/>
  <c r="K162" i="3"/>
  <c r="O162" i="3" s="1"/>
  <c r="J162" i="3"/>
  <c r="N162" i="3" s="1"/>
  <c r="I162" i="3"/>
  <c r="M162" i="3" s="1"/>
  <c r="O161" i="3"/>
  <c r="L161" i="3"/>
  <c r="P161" i="3" s="1"/>
  <c r="K161" i="3"/>
  <c r="J161" i="3"/>
  <c r="N161" i="3" s="1"/>
  <c r="I161" i="3"/>
  <c r="M161" i="3" s="1"/>
  <c r="L160" i="3"/>
  <c r="P160" i="3" s="1"/>
  <c r="K160" i="3"/>
  <c r="O160" i="3" s="1"/>
  <c r="J160" i="3"/>
  <c r="N160" i="3" s="1"/>
  <c r="I160" i="3"/>
  <c r="L159" i="3"/>
  <c r="P159" i="3" s="1"/>
  <c r="K159" i="3"/>
  <c r="O159" i="3" s="1"/>
  <c r="J159" i="3"/>
  <c r="N159" i="3" s="1"/>
  <c r="I159" i="3"/>
  <c r="M159" i="3" s="1"/>
  <c r="N158" i="3"/>
  <c r="L158" i="3"/>
  <c r="P158" i="3" s="1"/>
  <c r="K158" i="3"/>
  <c r="O158" i="3" s="1"/>
  <c r="J158" i="3"/>
  <c r="I158" i="3"/>
  <c r="M158" i="3" s="1"/>
  <c r="L157" i="3"/>
  <c r="P157" i="3" s="1"/>
  <c r="K157" i="3"/>
  <c r="O157" i="3" s="1"/>
  <c r="J157" i="3"/>
  <c r="N157" i="3" s="1"/>
  <c r="I157" i="3"/>
  <c r="M157" i="3" s="1"/>
  <c r="N156" i="3"/>
  <c r="L156" i="3"/>
  <c r="P156" i="3" s="1"/>
  <c r="K156" i="3"/>
  <c r="O156" i="3" s="1"/>
  <c r="J156" i="3"/>
  <c r="I156" i="3"/>
  <c r="L155" i="3"/>
  <c r="P155" i="3" s="1"/>
  <c r="K155" i="3"/>
  <c r="O155" i="3" s="1"/>
  <c r="J155" i="3"/>
  <c r="N155" i="3" s="1"/>
  <c r="I155" i="3"/>
  <c r="L154" i="3"/>
  <c r="P154" i="3" s="1"/>
  <c r="K154" i="3"/>
  <c r="O154" i="3" s="1"/>
  <c r="J154" i="3"/>
  <c r="N154" i="3" s="1"/>
  <c r="I154" i="3"/>
  <c r="L153" i="3"/>
  <c r="P153" i="3" s="1"/>
  <c r="K153" i="3"/>
  <c r="O153" i="3" s="1"/>
  <c r="J153" i="3"/>
  <c r="N153" i="3" s="1"/>
  <c r="I153" i="3"/>
  <c r="L152" i="3"/>
  <c r="P152" i="3" s="1"/>
  <c r="K152" i="3"/>
  <c r="O152" i="3" s="1"/>
  <c r="J152" i="3"/>
  <c r="N152" i="3" s="1"/>
  <c r="I152" i="3"/>
  <c r="L151" i="3"/>
  <c r="P151" i="3" s="1"/>
  <c r="K151" i="3"/>
  <c r="O151" i="3" s="1"/>
  <c r="J151" i="3"/>
  <c r="N151" i="3" s="1"/>
  <c r="I151" i="3"/>
  <c r="M151" i="3" s="1"/>
  <c r="L150" i="3"/>
  <c r="K150" i="3"/>
  <c r="O150" i="3" s="1"/>
  <c r="J150" i="3"/>
  <c r="N150" i="3" s="1"/>
  <c r="I150" i="3"/>
  <c r="M150" i="3" s="1"/>
  <c r="L149" i="3"/>
  <c r="P149" i="3" s="1"/>
  <c r="K149" i="3"/>
  <c r="O149" i="3" s="1"/>
  <c r="J149" i="3"/>
  <c r="N149" i="3" s="1"/>
  <c r="I149" i="3"/>
  <c r="M149" i="3" s="1"/>
  <c r="Q149" i="3" s="1"/>
  <c r="S149" i="3" s="1"/>
  <c r="L148" i="3"/>
  <c r="P148" i="3" s="1"/>
  <c r="K148" i="3"/>
  <c r="O148" i="3" s="1"/>
  <c r="J148" i="3"/>
  <c r="N148" i="3" s="1"/>
  <c r="I148" i="3"/>
  <c r="L147" i="3"/>
  <c r="P147" i="3" s="1"/>
  <c r="K147" i="3"/>
  <c r="O147" i="3" s="1"/>
  <c r="J147" i="3"/>
  <c r="N147" i="3" s="1"/>
  <c r="I147" i="3"/>
  <c r="M147" i="3" s="1"/>
  <c r="L146" i="3"/>
  <c r="P146" i="3" s="1"/>
  <c r="K146" i="3"/>
  <c r="O146" i="3" s="1"/>
  <c r="J146" i="3"/>
  <c r="N146" i="3" s="1"/>
  <c r="I146" i="3"/>
  <c r="M146" i="3" s="1"/>
  <c r="L145" i="3"/>
  <c r="P145" i="3" s="1"/>
  <c r="K145" i="3"/>
  <c r="O145" i="3" s="1"/>
  <c r="J145" i="3"/>
  <c r="N145" i="3" s="1"/>
  <c r="I145" i="3"/>
  <c r="M145" i="3" s="1"/>
  <c r="L144" i="3"/>
  <c r="P144" i="3" s="1"/>
  <c r="K144" i="3"/>
  <c r="O144" i="3" s="1"/>
  <c r="J144" i="3"/>
  <c r="N144" i="3" s="1"/>
  <c r="I144" i="3"/>
  <c r="L143" i="3"/>
  <c r="P143" i="3" s="1"/>
  <c r="K143" i="3"/>
  <c r="O143" i="3" s="1"/>
  <c r="J143" i="3"/>
  <c r="N143" i="3" s="1"/>
  <c r="I143" i="3"/>
  <c r="M143" i="3" s="1"/>
  <c r="L142" i="3"/>
  <c r="P142" i="3" s="1"/>
  <c r="K142" i="3"/>
  <c r="O142" i="3" s="1"/>
  <c r="J142" i="3"/>
  <c r="N142" i="3" s="1"/>
  <c r="I142" i="3"/>
  <c r="M142" i="3" s="1"/>
  <c r="L141" i="3"/>
  <c r="P141" i="3" s="1"/>
  <c r="K141" i="3"/>
  <c r="O141" i="3" s="1"/>
  <c r="J141" i="3"/>
  <c r="N141" i="3" s="1"/>
  <c r="I141" i="3"/>
  <c r="M141" i="3" s="1"/>
  <c r="L140" i="3"/>
  <c r="P140" i="3" s="1"/>
  <c r="K140" i="3"/>
  <c r="O140" i="3" s="1"/>
  <c r="J140" i="3"/>
  <c r="N140" i="3" s="1"/>
  <c r="I140" i="3"/>
  <c r="L139" i="3"/>
  <c r="P139" i="3" s="1"/>
  <c r="K139" i="3"/>
  <c r="O139" i="3" s="1"/>
  <c r="J139" i="3"/>
  <c r="N139" i="3" s="1"/>
  <c r="I139" i="3"/>
  <c r="L138" i="3"/>
  <c r="P138" i="3" s="1"/>
  <c r="K138" i="3"/>
  <c r="O138" i="3" s="1"/>
  <c r="J138" i="3"/>
  <c r="N138" i="3" s="1"/>
  <c r="I138" i="3"/>
  <c r="L137" i="3"/>
  <c r="P137" i="3" s="1"/>
  <c r="K137" i="3"/>
  <c r="O137" i="3" s="1"/>
  <c r="J137" i="3"/>
  <c r="N137" i="3" s="1"/>
  <c r="I137" i="3"/>
  <c r="L136" i="3"/>
  <c r="P136" i="3" s="1"/>
  <c r="K136" i="3"/>
  <c r="O136" i="3" s="1"/>
  <c r="J136" i="3"/>
  <c r="N136" i="3" s="1"/>
  <c r="I136" i="3"/>
  <c r="L135" i="3"/>
  <c r="P135" i="3" s="1"/>
  <c r="K135" i="3"/>
  <c r="O135" i="3" s="1"/>
  <c r="J135" i="3"/>
  <c r="N135" i="3" s="1"/>
  <c r="I135" i="3"/>
  <c r="L134" i="3"/>
  <c r="P134" i="3" s="1"/>
  <c r="K134" i="3"/>
  <c r="O134" i="3" s="1"/>
  <c r="J134" i="3"/>
  <c r="N134" i="3" s="1"/>
  <c r="I134" i="3"/>
  <c r="L133" i="3"/>
  <c r="P133" i="3" s="1"/>
  <c r="K133" i="3"/>
  <c r="O133" i="3" s="1"/>
  <c r="J133" i="3"/>
  <c r="N133" i="3" s="1"/>
  <c r="I133" i="3"/>
  <c r="L132" i="3"/>
  <c r="P132" i="3" s="1"/>
  <c r="K132" i="3"/>
  <c r="O132" i="3" s="1"/>
  <c r="I132" i="3"/>
  <c r="F132" i="3"/>
  <c r="F242" i="3" s="1"/>
  <c r="L131" i="3"/>
  <c r="P131" i="3" s="1"/>
  <c r="K131" i="3"/>
  <c r="O131" i="3" s="1"/>
  <c r="J131" i="3"/>
  <c r="N131" i="3" s="1"/>
  <c r="I131" i="3"/>
  <c r="M131" i="3" s="1"/>
  <c r="L130" i="3"/>
  <c r="P130" i="3" s="1"/>
  <c r="K130" i="3"/>
  <c r="O130" i="3" s="1"/>
  <c r="J130" i="3"/>
  <c r="N130" i="3" s="1"/>
  <c r="I130" i="3"/>
  <c r="L129" i="3"/>
  <c r="P129" i="3" s="1"/>
  <c r="K129" i="3"/>
  <c r="O129" i="3" s="1"/>
  <c r="J129" i="3"/>
  <c r="N129" i="3" s="1"/>
  <c r="I129" i="3"/>
  <c r="L128" i="3"/>
  <c r="P128" i="3" s="1"/>
  <c r="K128" i="3"/>
  <c r="O128" i="3" s="1"/>
  <c r="J128" i="3"/>
  <c r="N128" i="3" s="1"/>
  <c r="I128" i="3"/>
  <c r="L127" i="3"/>
  <c r="P127" i="3" s="1"/>
  <c r="K127" i="3"/>
  <c r="O127" i="3" s="1"/>
  <c r="J127" i="3"/>
  <c r="N127" i="3" s="1"/>
  <c r="I127" i="3"/>
  <c r="M127" i="3" s="1"/>
  <c r="L126" i="3"/>
  <c r="P126" i="3" s="1"/>
  <c r="K126" i="3"/>
  <c r="O126" i="3" s="1"/>
  <c r="J126" i="3"/>
  <c r="N126" i="3" s="1"/>
  <c r="I126" i="3"/>
  <c r="L125" i="3"/>
  <c r="P125" i="3" s="1"/>
  <c r="K125" i="3"/>
  <c r="O125" i="3" s="1"/>
  <c r="J125" i="3"/>
  <c r="N125" i="3" s="1"/>
  <c r="I125" i="3"/>
  <c r="L124" i="3"/>
  <c r="P124" i="3" s="1"/>
  <c r="K124" i="3"/>
  <c r="O124" i="3" s="1"/>
  <c r="J124" i="3"/>
  <c r="N124" i="3" s="1"/>
  <c r="I124" i="3"/>
  <c r="L123" i="3"/>
  <c r="P123" i="3" s="1"/>
  <c r="K123" i="3"/>
  <c r="O123" i="3" s="1"/>
  <c r="J123" i="3"/>
  <c r="N123" i="3" s="1"/>
  <c r="I123" i="3"/>
  <c r="M123" i="3" s="1"/>
  <c r="L122" i="3"/>
  <c r="P122" i="3" s="1"/>
  <c r="K122" i="3"/>
  <c r="O122" i="3" s="1"/>
  <c r="J122" i="3"/>
  <c r="N122" i="3" s="1"/>
  <c r="I122" i="3"/>
  <c r="L121" i="3"/>
  <c r="P121" i="3" s="1"/>
  <c r="K121" i="3"/>
  <c r="O121" i="3" s="1"/>
  <c r="J121" i="3"/>
  <c r="N121" i="3" s="1"/>
  <c r="I121" i="3"/>
  <c r="L120" i="3"/>
  <c r="P120" i="3" s="1"/>
  <c r="K120" i="3"/>
  <c r="O120" i="3" s="1"/>
  <c r="J120" i="3"/>
  <c r="N120" i="3" s="1"/>
  <c r="I120" i="3"/>
  <c r="L119" i="3"/>
  <c r="P119" i="3" s="1"/>
  <c r="K119" i="3"/>
  <c r="O119" i="3" s="1"/>
  <c r="J119" i="3"/>
  <c r="N119" i="3" s="1"/>
  <c r="I119" i="3"/>
  <c r="L118" i="3"/>
  <c r="P118" i="3" s="1"/>
  <c r="K118" i="3"/>
  <c r="O118" i="3" s="1"/>
  <c r="J118" i="3"/>
  <c r="N118" i="3" s="1"/>
  <c r="I118" i="3"/>
  <c r="L117" i="3"/>
  <c r="P117" i="3" s="1"/>
  <c r="K117" i="3"/>
  <c r="O117" i="3" s="1"/>
  <c r="J117" i="3"/>
  <c r="N117" i="3" s="1"/>
  <c r="I117" i="3"/>
  <c r="M117" i="3" s="1"/>
  <c r="L116" i="3"/>
  <c r="P116" i="3" s="1"/>
  <c r="K116" i="3"/>
  <c r="O116" i="3" s="1"/>
  <c r="J116" i="3"/>
  <c r="N116" i="3" s="1"/>
  <c r="I116" i="3"/>
  <c r="L115" i="3"/>
  <c r="P115" i="3" s="1"/>
  <c r="K115" i="3"/>
  <c r="O115" i="3" s="1"/>
  <c r="J115" i="3"/>
  <c r="N115" i="3" s="1"/>
  <c r="I115" i="3"/>
  <c r="L114" i="3"/>
  <c r="P114" i="3" s="1"/>
  <c r="K114" i="3"/>
  <c r="O114" i="3" s="1"/>
  <c r="J114" i="3"/>
  <c r="N114" i="3" s="1"/>
  <c r="I114" i="3"/>
  <c r="L113" i="3"/>
  <c r="P113" i="3" s="1"/>
  <c r="K113" i="3"/>
  <c r="O113" i="3" s="1"/>
  <c r="J113" i="3"/>
  <c r="N113" i="3" s="1"/>
  <c r="I113" i="3"/>
  <c r="L112" i="3"/>
  <c r="P112" i="3" s="1"/>
  <c r="K112" i="3"/>
  <c r="O112" i="3" s="1"/>
  <c r="J112" i="3"/>
  <c r="N112" i="3" s="1"/>
  <c r="I112" i="3"/>
  <c r="L111" i="3"/>
  <c r="P111" i="3" s="1"/>
  <c r="K111" i="3"/>
  <c r="O111" i="3" s="1"/>
  <c r="J111" i="3"/>
  <c r="N111" i="3" s="1"/>
  <c r="I111" i="3"/>
  <c r="M111" i="3" s="1"/>
  <c r="L110" i="3"/>
  <c r="P110" i="3" s="1"/>
  <c r="K110" i="3"/>
  <c r="O110" i="3" s="1"/>
  <c r="J110" i="3"/>
  <c r="N110" i="3" s="1"/>
  <c r="I110" i="3"/>
  <c r="M110" i="3" s="1"/>
  <c r="L109" i="3"/>
  <c r="P109" i="3" s="1"/>
  <c r="K109" i="3"/>
  <c r="O109" i="3" s="1"/>
  <c r="J109" i="3"/>
  <c r="N109" i="3" s="1"/>
  <c r="I109" i="3"/>
  <c r="M109" i="3" s="1"/>
  <c r="L108" i="3"/>
  <c r="P108" i="3" s="1"/>
  <c r="K108" i="3"/>
  <c r="O108" i="3" s="1"/>
  <c r="J108" i="3"/>
  <c r="N108" i="3" s="1"/>
  <c r="I108" i="3"/>
  <c r="L107" i="3"/>
  <c r="P107" i="3" s="1"/>
  <c r="K107" i="3"/>
  <c r="O107" i="3" s="1"/>
  <c r="J107" i="3"/>
  <c r="N107" i="3" s="1"/>
  <c r="I107" i="3"/>
  <c r="M107" i="3" s="1"/>
  <c r="L106" i="3"/>
  <c r="P106" i="3" s="1"/>
  <c r="K106" i="3"/>
  <c r="O106" i="3" s="1"/>
  <c r="J106" i="3"/>
  <c r="N106" i="3" s="1"/>
  <c r="I106" i="3"/>
  <c r="M106" i="3" s="1"/>
  <c r="L105" i="3"/>
  <c r="P105" i="3" s="1"/>
  <c r="K105" i="3"/>
  <c r="O105" i="3" s="1"/>
  <c r="J105" i="3"/>
  <c r="N105" i="3" s="1"/>
  <c r="I105" i="3"/>
  <c r="M105" i="3" s="1"/>
  <c r="L104" i="3"/>
  <c r="P104" i="3" s="1"/>
  <c r="K104" i="3"/>
  <c r="O104" i="3" s="1"/>
  <c r="J104" i="3"/>
  <c r="N104" i="3" s="1"/>
  <c r="I104" i="3"/>
  <c r="L103" i="3"/>
  <c r="P103" i="3" s="1"/>
  <c r="K103" i="3"/>
  <c r="O103" i="3" s="1"/>
  <c r="J103" i="3"/>
  <c r="N103" i="3" s="1"/>
  <c r="I103" i="3"/>
  <c r="L102" i="3"/>
  <c r="P102" i="3" s="1"/>
  <c r="K102" i="3"/>
  <c r="O102" i="3" s="1"/>
  <c r="J102" i="3"/>
  <c r="N102" i="3" s="1"/>
  <c r="I102" i="3"/>
  <c r="L101" i="3"/>
  <c r="P101" i="3" s="1"/>
  <c r="K101" i="3"/>
  <c r="O101" i="3" s="1"/>
  <c r="J101" i="3"/>
  <c r="N101" i="3" s="1"/>
  <c r="I101" i="3"/>
  <c r="L100" i="3"/>
  <c r="P100" i="3" s="1"/>
  <c r="K100" i="3"/>
  <c r="O100" i="3" s="1"/>
  <c r="J100" i="3"/>
  <c r="N100" i="3" s="1"/>
  <c r="I100" i="3"/>
  <c r="L99" i="3"/>
  <c r="P99" i="3" s="1"/>
  <c r="K99" i="3"/>
  <c r="O99" i="3" s="1"/>
  <c r="J99" i="3"/>
  <c r="N99" i="3" s="1"/>
  <c r="I99" i="3"/>
  <c r="L98" i="3"/>
  <c r="P98" i="3" s="1"/>
  <c r="K98" i="3"/>
  <c r="O98" i="3" s="1"/>
  <c r="J98" i="3"/>
  <c r="N98" i="3" s="1"/>
  <c r="I98" i="3"/>
  <c r="M98" i="3" s="1"/>
  <c r="L97" i="3"/>
  <c r="P97" i="3" s="1"/>
  <c r="K97" i="3"/>
  <c r="O97" i="3" s="1"/>
  <c r="J97" i="3"/>
  <c r="N97" i="3" s="1"/>
  <c r="I97" i="3"/>
  <c r="L96" i="3"/>
  <c r="P96" i="3" s="1"/>
  <c r="K96" i="3"/>
  <c r="O96" i="3" s="1"/>
  <c r="J96" i="3"/>
  <c r="N96" i="3" s="1"/>
  <c r="I96" i="3"/>
  <c r="L95" i="3"/>
  <c r="P95" i="3" s="1"/>
  <c r="K95" i="3"/>
  <c r="O95" i="3" s="1"/>
  <c r="J95" i="3"/>
  <c r="N95" i="3" s="1"/>
  <c r="I95" i="3"/>
  <c r="L94" i="3"/>
  <c r="P94" i="3" s="1"/>
  <c r="K94" i="3"/>
  <c r="O94" i="3" s="1"/>
  <c r="J94" i="3"/>
  <c r="N94" i="3" s="1"/>
  <c r="I94" i="3"/>
  <c r="M94" i="3" s="1"/>
  <c r="L93" i="3"/>
  <c r="P93" i="3" s="1"/>
  <c r="K93" i="3"/>
  <c r="O93" i="3" s="1"/>
  <c r="J93" i="3"/>
  <c r="N93" i="3" s="1"/>
  <c r="I93" i="3"/>
  <c r="L92" i="3"/>
  <c r="P92" i="3" s="1"/>
  <c r="K92" i="3"/>
  <c r="O92" i="3" s="1"/>
  <c r="J92" i="3"/>
  <c r="N92" i="3" s="1"/>
  <c r="I92" i="3"/>
  <c r="L91" i="3"/>
  <c r="P91" i="3" s="1"/>
  <c r="K91" i="3"/>
  <c r="O91" i="3" s="1"/>
  <c r="J91" i="3"/>
  <c r="N91" i="3" s="1"/>
  <c r="I91" i="3"/>
  <c r="L90" i="3"/>
  <c r="P90" i="3" s="1"/>
  <c r="K90" i="3"/>
  <c r="O90" i="3" s="1"/>
  <c r="J90" i="3"/>
  <c r="N90" i="3" s="1"/>
  <c r="I90" i="3"/>
  <c r="M90" i="3" s="1"/>
  <c r="L89" i="3"/>
  <c r="P89" i="3" s="1"/>
  <c r="K89" i="3"/>
  <c r="O89" i="3" s="1"/>
  <c r="J89" i="3"/>
  <c r="N89" i="3" s="1"/>
  <c r="I89" i="3"/>
  <c r="L88" i="3"/>
  <c r="P88" i="3" s="1"/>
  <c r="K88" i="3"/>
  <c r="O88" i="3" s="1"/>
  <c r="J88" i="3"/>
  <c r="N88" i="3" s="1"/>
  <c r="I88" i="3"/>
  <c r="L87" i="3"/>
  <c r="P87" i="3" s="1"/>
  <c r="K87" i="3"/>
  <c r="O87" i="3" s="1"/>
  <c r="J87" i="3"/>
  <c r="N87" i="3" s="1"/>
  <c r="I87" i="3"/>
  <c r="L86" i="3"/>
  <c r="P86" i="3" s="1"/>
  <c r="K86" i="3"/>
  <c r="O86" i="3" s="1"/>
  <c r="J86" i="3"/>
  <c r="N86" i="3" s="1"/>
  <c r="I86" i="3"/>
  <c r="M86" i="3" s="1"/>
  <c r="L85" i="3"/>
  <c r="P85" i="3" s="1"/>
  <c r="K85" i="3"/>
  <c r="O85" i="3" s="1"/>
  <c r="J85" i="3"/>
  <c r="N85" i="3" s="1"/>
  <c r="I85" i="3"/>
  <c r="L84" i="3"/>
  <c r="P84" i="3" s="1"/>
  <c r="K84" i="3"/>
  <c r="O84" i="3" s="1"/>
  <c r="J84" i="3"/>
  <c r="N84" i="3" s="1"/>
  <c r="I84" i="3"/>
  <c r="L83" i="3"/>
  <c r="P83" i="3" s="1"/>
  <c r="K83" i="3"/>
  <c r="O83" i="3" s="1"/>
  <c r="J83" i="3"/>
  <c r="N83" i="3" s="1"/>
  <c r="I83" i="3"/>
  <c r="L82" i="3"/>
  <c r="P82" i="3" s="1"/>
  <c r="K82" i="3"/>
  <c r="O82" i="3" s="1"/>
  <c r="J82" i="3"/>
  <c r="N82" i="3" s="1"/>
  <c r="I82" i="3"/>
  <c r="L81" i="3"/>
  <c r="P81" i="3" s="1"/>
  <c r="K81" i="3"/>
  <c r="O81" i="3" s="1"/>
  <c r="J81" i="3"/>
  <c r="N81" i="3" s="1"/>
  <c r="I81" i="3"/>
  <c r="L80" i="3"/>
  <c r="P80" i="3" s="1"/>
  <c r="K80" i="3"/>
  <c r="O80" i="3" s="1"/>
  <c r="J80" i="3"/>
  <c r="N80" i="3" s="1"/>
  <c r="I80" i="3"/>
  <c r="L79" i="3"/>
  <c r="P79" i="3" s="1"/>
  <c r="K79" i="3"/>
  <c r="O79" i="3" s="1"/>
  <c r="J79" i="3"/>
  <c r="N79" i="3" s="1"/>
  <c r="I79" i="3"/>
  <c r="L78" i="3"/>
  <c r="P78" i="3" s="1"/>
  <c r="K78" i="3"/>
  <c r="O78" i="3" s="1"/>
  <c r="J78" i="3"/>
  <c r="N78" i="3" s="1"/>
  <c r="I78" i="3"/>
  <c r="M78" i="3" s="1"/>
  <c r="L77" i="3"/>
  <c r="P77" i="3" s="1"/>
  <c r="K77" i="3"/>
  <c r="O77" i="3" s="1"/>
  <c r="J77" i="3"/>
  <c r="N77" i="3" s="1"/>
  <c r="I77" i="3"/>
  <c r="L76" i="3"/>
  <c r="P76" i="3" s="1"/>
  <c r="K76" i="3"/>
  <c r="O76" i="3" s="1"/>
  <c r="J76" i="3"/>
  <c r="N76" i="3" s="1"/>
  <c r="I76" i="3"/>
  <c r="L75" i="3"/>
  <c r="P75" i="3" s="1"/>
  <c r="K75" i="3"/>
  <c r="O75" i="3" s="1"/>
  <c r="J75" i="3"/>
  <c r="N75" i="3" s="1"/>
  <c r="I75" i="3"/>
  <c r="L74" i="3"/>
  <c r="P74" i="3" s="1"/>
  <c r="K74" i="3"/>
  <c r="O74" i="3" s="1"/>
  <c r="J74" i="3"/>
  <c r="N74" i="3" s="1"/>
  <c r="I74" i="3"/>
  <c r="M74" i="3" s="1"/>
  <c r="N73" i="3"/>
  <c r="L73" i="3"/>
  <c r="P73" i="3" s="1"/>
  <c r="K73" i="3"/>
  <c r="O73" i="3" s="1"/>
  <c r="J73" i="3"/>
  <c r="I73" i="3"/>
  <c r="L72" i="3"/>
  <c r="P72" i="3" s="1"/>
  <c r="K72" i="3"/>
  <c r="O72" i="3" s="1"/>
  <c r="J72" i="3"/>
  <c r="N72" i="3" s="1"/>
  <c r="I72" i="3"/>
  <c r="L71" i="3"/>
  <c r="P71" i="3" s="1"/>
  <c r="K71" i="3"/>
  <c r="O71" i="3" s="1"/>
  <c r="J71" i="3"/>
  <c r="N71" i="3" s="1"/>
  <c r="I71" i="3"/>
  <c r="L70" i="3"/>
  <c r="P70" i="3" s="1"/>
  <c r="K70" i="3"/>
  <c r="O70" i="3" s="1"/>
  <c r="J70" i="3"/>
  <c r="N70" i="3" s="1"/>
  <c r="I70" i="3"/>
  <c r="M70" i="3" s="1"/>
  <c r="L69" i="3"/>
  <c r="P69" i="3" s="1"/>
  <c r="K69" i="3"/>
  <c r="O69" i="3" s="1"/>
  <c r="J69" i="3"/>
  <c r="N69" i="3" s="1"/>
  <c r="I69" i="3"/>
  <c r="L68" i="3"/>
  <c r="P68" i="3" s="1"/>
  <c r="K68" i="3"/>
  <c r="O68" i="3" s="1"/>
  <c r="J68" i="3"/>
  <c r="N68" i="3" s="1"/>
  <c r="I68" i="3"/>
  <c r="L67" i="3"/>
  <c r="P67" i="3" s="1"/>
  <c r="K67" i="3"/>
  <c r="O67" i="3" s="1"/>
  <c r="J67" i="3"/>
  <c r="N67" i="3" s="1"/>
  <c r="I67" i="3"/>
  <c r="L66" i="3"/>
  <c r="P66" i="3" s="1"/>
  <c r="K66" i="3"/>
  <c r="O66" i="3" s="1"/>
  <c r="J66" i="3"/>
  <c r="N66" i="3" s="1"/>
  <c r="I66" i="3"/>
  <c r="M66" i="3" s="1"/>
  <c r="L65" i="3"/>
  <c r="P65" i="3" s="1"/>
  <c r="K65" i="3"/>
  <c r="O65" i="3" s="1"/>
  <c r="J65" i="3"/>
  <c r="N65" i="3" s="1"/>
  <c r="I65" i="3"/>
  <c r="M65" i="3" s="1"/>
  <c r="L64" i="3"/>
  <c r="P64" i="3" s="1"/>
  <c r="K64" i="3"/>
  <c r="O64" i="3" s="1"/>
  <c r="J64" i="3"/>
  <c r="N64" i="3" s="1"/>
  <c r="I64" i="3"/>
  <c r="O63" i="3"/>
  <c r="L63" i="3"/>
  <c r="P63" i="3" s="1"/>
  <c r="K63" i="3"/>
  <c r="J63" i="3"/>
  <c r="N63" i="3" s="1"/>
  <c r="I63" i="3"/>
  <c r="L62" i="3"/>
  <c r="P62" i="3" s="1"/>
  <c r="K62" i="3"/>
  <c r="O62" i="3" s="1"/>
  <c r="J62" i="3"/>
  <c r="N62" i="3" s="1"/>
  <c r="I62" i="3"/>
  <c r="M62" i="3" s="1"/>
  <c r="L61" i="3"/>
  <c r="P61" i="3" s="1"/>
  <c r="K61" i="3"/>
  <c r="O61" i="3" s="1"/>
  <c r="J61" i="3"/>
  <c r="I61" i="3"/>
  <c r="M61" i="3" s="1"/>
  <c r="L60" i="3"/>
  <c r="P60" i="3" s="1"/>
  <c r="K60" i="3"/>
  <c r="O60" i="3" s="1"/>
  <c r="J60" i="3"/>
  <c r="N60" i="3" s="1"/>
  <c r="I60" i="3"/>
  <c r="P59" i="3"/>
  <c r="L59" i="3"/>
  <c r="K59" i="3"/>
  <c r="O59" i="3" s="1"/>
  <c r="J59" i="3"/>
  <c r="N59" i="3" s="1"/>
  <c r="I59" i="3"/>
  <c r="L58" i="3"/>
  <c r="P58" i="3" s="1"/>
  <c r="K58" i="3"/>
  <c r="O58" i="3" s="1"/>
  <c r="J58" i="3"/>
  <c r="N58" i="3" s="1"/>
  <c r="I58" i="3"/>
  <c r="L57" i="3"/>
  <c r="P57" i="3" s="1"/>
  <c r="K57" i="3"/>
  <c r="O57" i="3" s="1"/>
  <c r="J57" i="3"/>
  <c r="N57" i="3" s="1"/>
  <c r="I57" i="3"/>
  <c r="M57" i="3" s="1"/>
  <c r="L56" i="3"/>
  <c r="P56" i="3" s="1"/>
  <c r="K56" i="3"/>
  <c r="O56" i="3" s="1"/>
  <c r="J56" i="3"/>
  <c r="N56" i="3" s="1"/>
  <c r="I56" i="3"/>
  <c r="L55" i="3"/>
  <c r="P55" i="3" s="1"/>
  <c r="K55" i="3"/>
  <c r="O55" i="3" s="1"/>
  <c r="J55" i="3"/>
  <c r="N55" i="3" s="1"/>
  <c r="I55" i="3"/>
  <c r="L54" i="3"/>
  <c r="P54" i="3" s="1"/>
  <c r="K54" i="3"/>
  <c r="O54" i="3" s="1"/>
  <c r="J54" i="3"/>
  <c r="N54" i="3" s="1"/>
  <c r="I54" i="3"/>
  <c r="M54" i="3" s="1"/>
  <c r="L53" i="3"/>
  <c r="P53" i="3" s="1"/>
  <c r="K53" i="3"/>
  <c r="O53" i="3" s="1"/>
  <c r="J53" i="3"/>
  <c r="I53" i="3"/>
  <c r="M53" i="3" s="1"/>
  <c r="L52" i="3"/>
  <c r="P52" i="3" s="1"/>
  <c r="K52" i="3"/>
  <c r="O52" i="3" s="1"/>
  <c r="J52" i="3"/>
  <c r="N52" i="3" s="1"/>
  <c r="I52" i="3"/>
  <c r="L51" i="3"/>
  <c r="P51" i="3" s="1"/>
  <c r="K51" i="3"/>
  <c r="O51" i="3" s="1"/>
  <c r="J51" i="3"/>
  <c r="N51" i="3" s="1"/>
  <c r="I51" i="3"/>
  <c r="L50" i="3"/>
  <c r="P50" i="3" s="1"/>
  <c r="K50" i="3"/>
  <c r="O50" i="3" s="1"/>
  <c r="J50" i="3"/>
  <c r="N50" i="3" s="1"/>
  <c r="I50" i="3"/>
  <c r="L49" i="3"/>
  <c r="P49" i="3" s="1"/>
  <c r="K49" i="3"/>
  <c r="O49" i="3" s="1"/>
  <c r="J49" i="3"/>
  <c r="N49" i="3" s="1"/>
  <c r="I49" i="3"/>
  <c r="M49" i="3" s="1"/>
  <c r="L48" i="3"/>
  <c r="P48" i="3" s="1"/>
  <c r="K48" i="3"/>
  <c r="O48" i="3" s="1"/>
  <c r="J48" i="3"/>
  <c r="N48" i="3" s="1"/>
  <c r="I48" i="3"/>
  <c r="L47" i="3"/>
  <c r="P47" i="3" s="1"/>
  <c r="K47" i="3"/>
  <c r="O47" i="3" s="1"/>
  <c r="J47" i="3"/>
  <c r="N47" i="3" s="1"/>
  <c r="I47" i="3"/>
  <c r="L46" i="3"/>
  <c r="K46" i="3"/>
  <c r="O46" i="3" s="1"/>
  <c r="J46" i="3"/>
  <c r="N46" i="3" s="1"/>
  <c r="I46" i="3"/>
  <c r="M46" i="3" s="1"/>
  <c r="L45" i="3"/>
  <c r="P45" i="3" s="1"/>
  <c r="K45" i="3"/>
  <c r="O45" i="3" s="1"/>
  <c r="J45" i="3"/>
  <c r="N45" i="3" s="1"/>
  <c r="I45" i="3"/>
  <c r="M45" i="3" s="1"/>
  <c r="L44" i="3"/>
  <c r="P44" i="3" s="1"/>
  <c r="K44" i="3"/>
  <c r="O44" i="3" s="1"/>
  <c r="J44" i="3"/>
  <c r="N44" i="3" s="1"/>
  <c r="I44" i="3"/>
  <c r="M44" i="3" s="1"/>
  <c r="L43" i="3"/>
  <c r="P43" i="3" s="1"/>
  <c r="K43" i="3"/>
  <c r="O43" i="3" s="1"/>
  <c r="J43" i="3"/>
  <c r="N43" i="3" s="1"/>
  <c r="I43" i="3"/>
  <c r="L42" i="3"/>
  <c r="P42" i="3" s="1"/>
  <c r="K42" i="3"/>
  <c r="J42" i="3"/>
  <c r="N42" i="3" s="1"/>
  <c r="I42" i="3"/>
  <c r="M42" i="3" s="1"/>
  <c r="L41" i="3"/>
  <c r="P41" i="3" s="1"/>
  <c r="K41" i="3"/>
  <c r="O41" i="3" s="1"/>
  <c r="J41" i="3"/>
  <c r="N41" i="3" s="1"/>
  <c r="I41" i="3"/>
  <c r="M41" i="3" s="1"/>
  <c r="L40" i="3"/>
  <c r="P40" i="3" s="1"/>
  <c r="K40" i="3"/>
  <c r="J40" i="3"/>
  <c r="N40" i="3" s="1"/>
  <c r="I40" i="3"/>
  <c r="M40" i="3" s="1"/>
  <c r="L39" i="3"/>
  <c r="P39" i="3" s="1"/>
  <c r="K39" i="3"/>
  <c r="O39" i="3" s="1"/>
  <c r="J39" i="3"/>
  <c r="N39" i="3" s="1"/>
  <c r="I39" i="3"/>
  <c r="L38" i="3"/>
  <c r="P38" i="3" s="1"/>
  <c r="K38" i="3"/>
  <c r="O38" i="3" s="1"/>
  <c r="J38" i="3"/>
  <c r="N38" i="3" s="1"/>
  <c r="I38" i="3"/>
  <c r="M38" i="3" s="1"/>
  <c r="L37" i="3"/>
  <c r="P37" i="3" s="1"/>
  <c r="K37" i="3"/>
  <c r="O37" i="3" s="1"/>
  <c r="J37" i="3"/>
  <c r="N37" i="3" s="1"/>
  <c r="I37" i="3"/>
  <c r="M37" i="3" s="1"/>
  <c r="L36" i="3"/>
  <c r="P36" i="3" s="1"/>
  <c r="K36" i="3"/>
  <c r="O36" i="3" s="1"/>
  <c r="J36" i="3"/>
  <c r="N36" i="3" s="1"/>
  <c r="I36" i="3"/>
  <c r="M36" i="3" s="1"/>
  <c r="L35" i="3"/>
  <c r="P35" i="3" s="1"/>
  <c r="K35" i="3"/>
  <c r="O35" i="3" s="1"/>
  <c r="J35" i="3"/>
  <c r="N35" i="3" s="1"/>
  <c r="I35" i="3"/>
  <c r="P34" i="3"/>
  <c r="L34" i="3"/>
  <c r="K34" i="3"/>
  <c r="O34" i="3" s="1"/>
  <c r="J34" i="3"/>
  <c r="N34" i="3" s="1"/>
  <c r="I34" i="3"/>
  <c r="M34" i="3" s="1"/>
  <c r="L33" i="3"/>
  <c r="P33" i="3" s="1"/>
  <c r="K33" i="3"/>
  <c r="O33" i="3" s="1"/>
  <c r="J33" i="3"/>
  <c r="N33" i="3" s="1"/>
  <c r="I33" i="3"/>
  <c r="M33" i="3" s="1"/>
  <c r="L32" i="3"/>
  <c r="P32" i="3" s="1"/>
  <c r="K32" i="3"/>
  <c r="O32" i="3" s="1"/>
  <c r="J32" i="3"/>
  <c r="N32" i="3" s="1"/>
  <c r="I32" i="3"/>
  <c r="M32" i="3" s="1"/>
  <c r="L31" i="3"/>
  <c r="P31" i="3" s="1"/>
  <c r="K31" i="3"/>
  <c r="O31" i="3" s="1"/>
  <c r="J31" i="3"/>
  <c r="N31" i="3" s="1"/>
  <c r="I31" i="3"/>
  <c r="L30" i="3"/>
  <c r="P30" i="3" s="1"/>
  <c r="K30" i="3"/>
  <c r="O30" i="3" s="1"/>
  <c r="J30" i="3"/>
  <c r="N30" i="3" s="1"/>
  <c r="I30" i="3"/>
  <c r="M30" i="3" s="1"/>
  <c r="L29" i="3"/>
  <c r="P29" i="3" s="1"/>
  <c r="K29" i="3"/>
  <c r="O29" i="3" s="1"/>
  <c r="J29" i="3"/>
  <c r="N29" i="3" s="1"/>
  <c r="I29" i="3"/>
  <c r="M29" i="3" s="1"/>
  <c r="L28" i="3"/>
  <c r="P28" i="3" s="1"/>
  <c r="K28" i="3"/>
  <c r="O28" i="3" s="1"/>
  <c r="J28" i="3"/>
  <c r="N28" i="3" s="1"/>
  <c r="I28" i="3"/>
  <c r="M28" i="3" s="1"/>
  <c r="L27" i="3"/>
  <c r="P27" i="3" s="1"/>
  <c r="K27" i="3"/>
  <c r="O27" i="3" s="1"/>
  <c r="J27" i="3"/>
  <c r="N27" i="3" s="1"/>
  <c r="I27" i="3"/>
  <c r="L26" i="3"/>
  <c r="P26" i="3" s="1"/>
  <c r="K26" i="3"/>
  <c r="J26" i="3"/>
  <c r="N26" i="3" s="1"/>
  <c r="I26" i="3"/>
  <c r="M26" i="3" s="1"/>
  <c r="P25" i="3"/>
  <c r="L25" i="3"/>
  <c r="K25" i="3"/>
  <c r="O25" i="3" s="1"/>
  <c r="J25" i="3"/>
  <c r="N25" i="3" s="1"/>
  <c r="I25" i="3"/>
  <c r="M25" i="3" s="1"/>
  <c r="L24" i="3"/>
  <c r="P24" i="3" s="1"/>
  <c r="K24" i="3"/>
  <c r="J24" i="3"/>
  <c r="N24" i="3" s="1"/>
  <c r="I24" i="3"/>
  <c r="M24" i="3" s="1"/>
  <c r="L23" i="3"/>
  <c r="P23" i="3" s="1"/>
  <c r="K23" i="3"/>
  <c r="O23" i="3" s="1"/>
  <c r="J23" i="3"/>
  <c r="N23" i="3" s="1"/>
  <c r="I23" i="3"/>
  <c r="L22" i="3"/>
  <c r="P22" i="3" s="1"/>
  <c r="K22" i="3"/>
  <c r="O22" i="3" s="1"/>
  <c r="J22" i="3"/>
  <c r="N22" i="3" s="1"/>
  <c r="I22" i="3"/>
  <c r="M22" i="3" s="1"/>
  <c r="L21" i="3"/>
  <c r="P21" i="3" s="1"/>
  <c r="K21" i="3"/>
  <c r="O21" i="3" s="1"/>
  <c r="J21" i="3"/>
  <c r="I21" i="3"/>
  <c r="M21" i="3" s="1"/>
  <c r="L20" i="3"/>
  <c r="P20" i="3" s="1"/>
  <c r="K20" i="3"/>
  <c r="O20" i="3" s="1"/>
  <c r="J20" i="3"/>
  <c r="N20" i="3" s="1"/>
  <c r="I20" i="3"/>
  <c r="M20" i="3" s="1"/>
  <c r="L19" i="3"/>
  <c r="P19" i="3" s="1"/>
  <c r="K19" i="3"/>
  <c r="O19" i="3" s="1"/>
  <c r="J19" i="3"/>
  <c r="N19" i="3" s="1"/>
  <c r="I19" i="3"/>
  <c r="L18" i="3"/>
  <c r="P18" i="3" s="1"/>
  <c r="K18" i="3"/>
  <c r="O18" i="3" s="1"/>
  <c r="J18" i="3"/>
  <c r="N18" i="3" s="1"/>
  <c r="I18" i="3"/>
  <c r="P17" i="3"/>
  <c r="L17" i="3"/>
  <c r="K17" i="3"/>
  <c r="O17" i="3" s="1"/>
  <c r="J17" i="3"/>
  <c r="N17" i="3" s="1"/>
  <c r="I17" i="3"/>
  <c r="M17" i="3" s="1"/>
  <c r="L16" i="3"/>
  <c r="P16" i="3" s="1"/>
  <c r="K16" i="3"/>
  <c r="O16" i="3" s="1"/>
  <c r="J16" i="3"/>
  <c r="N16" i="3" s="1"/>
  <c r="I16" i="3"/>
  <c r="L15" i="3"/>
  <c r="P15" i="3" s="1"/>
  <c r="K15" i="3"/>
  <c r="O15" i="3" s="1"/>
  <c r="J15" i="3"/>
  <c r="N15" i="3" s="1"/>
  <c r="I15" i="3"/>
  <c r="O14" i="3"/>
  <c r="L14" i="3"/>
  <c r="P14" i="3" s="1"/>
  <c r="K14" i="3"/>
  <c r="J14" i="3"/>
  <c r="N14" i="3" s="1"/>
  <c r="I14" i="3"/>
  <c r="M14" i="3" s="1"/>
  <c r="L13" i="3"/>
  <c r="P13" i="3" s="1"/>
  <c r="K13" i="3"/>
  <c r="O13" i="3" s="1"/>
  <c r="J13" i="3"/>
  <c r="N13" i="3" s="1"/>
  <c r="I13" i="3"/>
  <c r="M13" i="3" s="1"/>
  <c r="L12" i="3"/>
  <c r="P12" i="3" s="1"/>
  <c r="K12" i="3"/>
  <c r="O12" i="3" s="1"/>
  <c r="J12" i="3"/>
  <c r="N12" i="3" s="1"/>
  <c r="I12" i="3"/>
  <c r="M12" i="3" s="1"/>
  <c r="L11" i="3"/>
  <c r="P11" i="3" s="1"/>
  <c r="K11" i="3"/>
  <c r="O11" i="3" s="1"/>
  <c r="J11" i="3"/>
  <c r="N11" i="3" s="1"/>
  <c r="I11" i="3"/>
  <c r="L10" i="3"/>
  <c r="P10" i="3" s="1"/>
  <c r="K10" i="3"/>
  <c r="J10" i="3"/>
  <c r="N10" i="3" s="1"/>
  <c r="I10" i="3"/>
  <c r="M10" i="3" s="1"/>
  <c r="P9" i="3"/>
  <c r="L9" i="3"/>
  <c r="K9" i="3"/>
  <c r="O9" i="3" s="1"/>
  <c r="J9" i="3"/>
  <c r="N9" i="3" s="1"/>
  <c r="I9" i="3"/>
  <c r="M9" i="3" s="1"/>
  <c r="L8" i="3"/>
  <c r="P8" i="3" s="1"/>
  <c r="K8" i="3"/>
  <c r="J8" i="3"/>
  <c r="N8" i="3" s="1"/>
  <c r="I8" i="3"/>
  <c r="M8" i="3" s="1"/>
  <c r="L7" i="3"/>
  <c r="P7" i="3" s="1"/>
  <c r="K7" i="3"/>
  <c r="O7" i="3" s="1"/>
  <c r="J7" i="3"/>
  <c r="N7" i="3" s="1"/>
  <c r="I7" i="3"/>
  <c r="L6" i="3"/>
  <c r="P6" i="3" s="1"/>
  <c r="K6" i="3"/>
  <c r="O6" i="3" s="1"/>
  <c r="J6" i="3"/>
  <c r="N6" i="3" s="1"/>
  <c r="I6" i="3"/>
  <c r="M6" i="3" s="1"/>
  <c r="L5" i="3"/>
  <c r="P5" i="3" s="1"/>
  <c r="K5" i="3"/>
  <c r="O5" i="3" s="1"/>
  <c r="J5" i="3"/>
  <c r="I5" i="3"/>
  <c r="M5" i="3" s="1"/>
  <c r="L4" i="3"/>
  <c r="K4" i="3"/>
  <c r="O4" i="3" s="1"/>
  <c r="J4" i="3"/>
  <c r="I4" i="3"/>
  <c r="H242" i="2"/>
  <c r="G242" i="2"/>
  <c r="F242" i="2"/>
  <c r="E242" i="2"/>
  <c r="F132" i="2"/>
  <c r="Q12" i="3" l="1"/>
  <c r="S12" i="3" s="1"/>
  <c r="Q109" i="3"/>
  <c r="S109" i="3" s="1"/>
  <c r="Q78" i="3"/>
  <c r="S78" i="3" s="1"/>
  <c r="Q13" i="3"/>
  <c r="S13" i="3" s="1"/>
  <c r="Q131" i="3"/>
  <c r="S131" i="3" s="1"/>
  <c r="Q110" i="3"/>
  <c r="S110" i="3" s="1"/>
  <c r="Q54" i="3"/>
  <c r="S54" i="3" s="1"/>
  <c r="J242" i="3"/>
  <c r="Q207" i="3"/>
  <c r="S207" i="3" s="1"/>
  <c r="Q22" i="3"/>
  <c r="S22" i="3" s="1"/>
  <c r="Q44" i="3"/>
  <c r="S44" i="3" s="1"/>
  <c r="Q183" i="3"/>
  <c r="S183" i="3" s="1"/>
  <c r="Q199" i="3"/>
  <c r="S199" i="3" s="1"/>
  <c r="Q219" i="3"/>
  <c r="S219" i="3" s="1"/>
  <c r="Q41" i="3"/>
  <c r="S41" i="3" s="1"/>
  <c r="Q62" i="3"/>
  <c r="S62" i="3" s="1"/>
  <c r="Q94" i="3"/>
  <c r="S94" i="3" s="1"/>
  <c r="J132" i="3"/>
  <c r="N132" i="3" s="1"/>
  <c r="Q187" i="3"/>
  <c r="S187" i="3" s="1"/>
  <c r="Q191" i="3"/>
  <c r="S191" i="3" s="1"/>
  <c r="Q6" i="3"/>
  <c r="S6" i="3" s="1"/>
  <c r="Q9" i="3"/>
  <c r="S9" i="3" s="1"/>
  <c r="Q28" i="3"/>
  <c r="S28" i="3" s="1"/>
  <c r="Q29" i="3"/>
  <c r="S29" i="3" s="1"/>
  <c r="Q38" i="3"/>
  <c r="S38" i="3" s="1"/>
  <c r="Q25" i="3"/>
  <c r="S25" i="3" s="1"/>
  <c r="N5" i="3"/>
  <c r="Q5" i="3" s="1"/>
  <c r="S5" i="3" s="1"/>
  <c r="O8" i="3"/>
  <c r="Q8" i="3" s="1"/>
  <c r="S8" i="3" s="1"/>
  <c r="Q14" i="3"/>
  <c r="S14" i="3" s="1"/>
  <c r="M16" i="3"/>
  <c r="Q16" i="3" s="1"/>
  <c r="S16" i="3" s="1"/>
  <c r="M18" i="3"/>
  <c r="Q18" i="3" s="1"/>
  <c r="S18" i="3" s="1"/>
  <c r="N21" i="3"/>
  <c r="Q21" i="3" s="1"/>
  <c r="S21" i="3" s="1"/>
  <c r="Q30" i="3"/>
  <c r="S30" i="3" s="1"/>
  <c r="O40" i="3"/>
  <c r="Q40" i="3" s="1"/>
  <c r="S40" i="3" s="1"/>
  <c r="Q45" i="3"/>
  <c r="S45" i="3" s="1"/>
  <c r="N53" i="3"/>
  <c r="Q53" i="3" s="1"/>
  <c r="S53" i="3" s="1"/>
  <c r="N61" i="3"/>
  <c r="Q61" i="3" s="1"/>
  <c r="S61" i="3" s="1"/>
  <c r="M82" i="3"/>
  <c r="Q82" i="3" s="1"/>
  <c r="S82" i="3" s="1"/>
  <c r="Q20" i="3"/>
  <c r="S20" i="3" s="1"/>
  <c r="Q36" i="3"/>
  <c r="S36" i="3" s="1"/>
  <c r="Q37" i="3"/>
  <c r="S37" i="3" s="1"/>
  <c r="Q70" i="3"/>
  <c r="S70" i="3" s="1"/>
  <c r="Q86" i="3"/>
  <c r="S86" i="3" s="1"/>
  <c r="I242" i="3"/>
  <c r="M4" i="3"/>
  <c r="O10" i="3"/>
  <c r="Q10" i="3" s="1"/>
  <c r="S10" i="3" s="1"/>
  <c r="Q17" i="3"/>
  <c r="S17" i="3" s="1"/>
  <c r="O26" i="3"/>
  <c r="Q26" i="3" s="1"/>
  <c r="S26" i="3" s="1"/>
  <c r="Q32" i="3"/>
  <c r="S32" i="3" s="1"/>
  <c r="Q33" i="3"/>
  <c r="S33" i="3" s="1"/>
  <c r="Q34" i="3"/>
  <c r="S34" i="3" s="1"/>
  <c r="O42" i="3"/>
  <c r="Q42" i="3" s="1"/>
  <c r="S42" i="3" s="1"/>
  <c r="P46" i="3"/>
  <c r="Q46" i="3" s="1"/>
  <c r="S46" i="3" s="1"/>
  <c r="Q49" i="3"/>
  <c r="S49" i="3" s="1"/>
  <c r="Q57" i="3"/>
  <c r="S57" i="3" s="1"/>
  <c r="Q65" i="3"/>
  <c r="S65" i="3" s="1"/>
  <c r="Q74" i="3"/>
  <c r="S74" i="3" s="1"/>
  <c r="Q90" i="3"/>
  <c r="S90" i="3" s="1"/>
  <c r="Q111" i="3"/>
  <c r="S111" i="3" s="1"/>
  <c r="Q127" i="3"/>
  <c r="S127" i="3" s="1"/>
  <c r="Q151" i="3"/>
  <c r="S151" i="3" s="1"/>
  <c r="Q154" i="3"/>
  <c r="S154" i="3" s="1"/>
  <c r="M154" i="3"/>
  <c r="O24" i="3"/>
  <c r="Q24" i="3" s="1"/>
  <c r="S24" i="3" s="1"/>
  <c r="M50" i="3"/>
  <c r="Q50" i="3" s="1"/>
  <c r="S50" i="3" s="1"/>
  <c r="M58" i="3"/>
  <c r="Q58" i="3" s="1"/>
  <c r="S58" i="3" s="1"/>
  <c r="P167" i="3"/>
  <c r="Q167" i="3" s="1"/>
  <c r="S167" i="3" s="1"/>
  <c r="Q66" i="3"/>
  <c r="S66" i="3" s="1"/>
  <c r="Q98" i="3"/>
  <c r="S98" i="3" s="1"/>
  <c r="M102" i="3"/>
  <c r="Q102" i="3" s="1"/>
  <c r="S102" i="3" s="1"/>
  <c r="M114" i="3"/>
  <c r="Q114" i="3" s="1"/>
  <c r="S114" i="3" s="1"/>
  <c r="M119" i="3"/>
  <c r="Q119" i="3" s="1"/>
  <c r="S119" i="3" s="1"/>
  <c r="Q123" i="3"/>
  <c r="S123" i="3" s="1"/>
  <c r="M171" i="3"/>
  <c r="Q171" i="3" s="1"/>
  <c r="S171" i="3" s="1"/>
  <c r="N4" i="3"/>
  <c r="M113" i="3"/>
  <c r="Q113" i="3" s="1"/>
  <c r="S113" i="3" s="1"/>
  <c r="M223" i="3"/>
  <c r="Q223" i="3" s="1"/>
  <c r="S223" i="3" s="1"/>
  <c r="K242" i="3"/>
  <c r="M115" i="3"/>
  <c r="Q115" i="3" s="1"/>
  <c r="S115" i="3" s="1"/>
  <c r="M134" i="3"/>
  <c r="Q134" i="3" s="1"/>
  <c r="S134" i="3" s="1"/>
  <c r="P150" i="3"/>
  <c r="Q150" i="3" s="1"/>
  <c r="S150" i="3" s="1"/>
  <c r="L242" i="3"/>
  <c r="P4" i="3"/>
  <c r="P242" i="3" s="1"/>
  <c r="M7" i="3"/>
  <c r="Q7" i="3" s="1"/>
  <c r="S7" i="3" s="1"/>
  <c r="M11" i="3"/>
  <c r="Q11" i="3" s="1"/>
  <c r="S11" i="3" s="1"/>
  <c r="M15" i="3"/>
  <c r="Q15" i="3" s="1"/>
  <c r="S15" i="3" s="1"/>
  <c r="M19" i="3"/>
  <c r="Q19" i="3" s="1"/>
  <c r="S19" i="3" s="1"/>
  <c r="M23" i="3"/>
  <c r="Q23" i="3" s="1"/>
  <c r="S23" i="3" s="1"/>
  <c r="M27" i="3"/>
  <c r="Q27" i="3" s="1"/>
  <c r="S27" i="3" s="1"/>
  <c r="M31" i="3"/>
  <c r="Q31" i="3" s="1"/>
  <c r="S31" i="3" s="1"/>
  <c r="M35" i="3"/>
  <c r="Q35" i="3" s="1"/>
  <c r="S35" i="3" s="1"/>
  <c r="M39" i="3"/>
  <c r="Q39" i="3" s="1"/>
  <c r="S39" i="3" s="1"/>
  <c r="M43" i="3"/>
  <c r="Q43" i="3" s="1"/>
  <c r="S43" i="3" s="1"/>
  <c r="M47" i="3"/>
  <c r="Q47" i="3" s="1"/>
  <c r="S47" i="3" s="1"/>
  <c r="M51" i="3"/>
  <c r="Q51" i="3" s="1"/>
  <c r="S51" i="3" s="1"/>
  <c r="M55" i="3"/>
  <c r="Q55" i="3" s="1"/>
  <c r="S55" i="3" s="1"/>
  <c r="M59" i="3"/>
  <c r="Q59" i="3" s="1"/>
  <c r="S59" i="3" s="1"/>
  <c r="M63" i="3"/>
  <c r="Q63" i="3" s="1"/>
  <c r="S63" i="3" s="1"/>
  <c r="M67" i="3"/>
  <c r="Q67" i="3" s="1"/>
  <c r="S67" i="3" s="1"/>
  <c r="M71" i="3"/>
  <c r="Q71" i="3" s="1"/>
  <c r="S71" i="3" s="1"/>
  <c r="M75" i="3"/>
  <c r="Q75" i="3" s="1"/>
  <c r="S75" i="3" s="1"/>
  <c r="M79" i="3"/>
  <c r="Q79" i="3" s="1"/>
  <c r="S79" i="3" s="1"/>
  <c r="M83" i="3"/>
  <c r="Q83" i="3" s="1"/>
  <c r="S83" i="3" s="1"/>
  <c r="M87" i="3"/>
  <c r="Q87" i="3" s="1"/>
  <c r="S87" i="3" s="1"/>
  <c r="M91" i="3"/>
  <c r="Q91" i="3" s="1"/>
  <c r="S91" i="3" s="1"/>
  <c r="M95" i="3"/>
  <c r="Q95" i="3" s="1"/>
  <c r="S95" i="3" s="1"/>
  <c r="M99" i="3"/>
  <c r="Q99" i="3" s="1"/>
  <c r="S99" i="3" s="1"/>
  <c r="M103" i="3"/>
  <c r="Q103" i="3" s="1"/>
  <c r="S103" i="3" s="1"/>
  <c r="Q105" i="3"/>
  <c r="S105" i="3" s="1"/>
  <c r="Q106" i="3"/>
  <c r="S106" i="3" s="1"/>
  <c r="Q107" i="3"/>
  <c r="S107" i="3" s="1"/>
  <c r="M138" i="3"/>
  <c r="Q138" i="3" s="1"/>
  <c r="S138" i="3" s="1"/>
  <c r="Q155" i="3"/>
  <c r="S155" i="3" s="1"/>
  <c r="M155" i="3"/>
  <c r="Q177" i="3"/>
  <c r="S177" i="3" s="1"/>
  <c r="Q203" i="3"/>
  <c r="S203" i="3" s="1"/>
  <c r="M48" i="3"/>
  <c r="Q48" i="3" s="1"/>
  <c r="S48" i="3" s="1"/>
  <c r="M52" i="3"/>
  <c r="Q52" i="3" s="1"/>
  <c r="S52" i="3" s="1"/>
  <c r="M56" i="3"/>
  <c r="Q56" i="3" s="1"/>
  <c r="S56" i="3" s="1"/>
  <c r="M60" i="3"/>
  <c r="Q60" i="3" s="1"/>
  <c r="S60" i="3" s="1"/>
  <c r="M64" i="3"/>
  <c r="Q64" i="3" s="1"/>
  <c r="S64" i="3" s="1"/>
  <c r="M68" i="3"/>
  <c r="Q68" i="3" s="1"/>
  <c r="S68" i="3" s="1"/>
  <c r="M72" i="3"/>
  <c r="Q72" i="3" s="1"/>
  <c r="S72" i="3" s="1"/>
  <c r="M76" i="3"/>
  <c r="Q76" i="3" s="1"/>
  <c r="S76" i="3" s="1"/>
  <c r="M80" i="3"/>
  <c r="Q80" i="3" s="1"/>
  <c r="S80" i="3" s="1"/>
  <c r="M84" i="3"/>
  <c r="Q84" i="3" s="1"/>
  <c r="S84" i="3" s="1"/>
  <c r="M88" i="3"/>
  <c r="Q88" i="3" s="1"/>
  <c r="S88" i="3" s="1"/>
  <c r="M92" i="3"/>
  <c r="Q92" i="3" s="1"/>
  <c r="S92" i="3" s="1"/>
  <c r="M96" i="3"/>
  <c r="Q96" i="3" s="1"/>
  <c r="S96" i="3" s="1"/>
  <c r="M100" i="3"/>
  <c r="Q100" i="3" s="1"/>
  <c r="S100" i="3" s="1"/>
  <c r="M104" i="3"/>
  <c r="Q104" i="3" s="1"/>
  <c r="S104" i="3" s="1"/>
  <c r="Q117" i="3"/>
  <c r="S117" i="3" s="1"/>
  <c r="M139" i="3"/>
  <c r="Q139" i="3" s="1"/>
  <c r="S139" i="3" s="1"/>
  <c r="Q169" i="3"/>
  <c r="S169" i="3" s="1"/>
  <c r="M169" i="3"/>
  <c r="Q215" i="3"/>
  <c r="S215" i="3" s="1"/>
  <c r="Q231" i="3"/>
  <c r="S231" i="3" s="1"/>
  <c r="M69" i="3"/>
  <c r="Q69" i="3" s="1"/>
  <c r="S69" i="3" s="1"/>
  <c r="M73" i="3"/>
  <c r="Q73" i="3" s="1"/>
  <c r="S73" i="3" s="1"/>
  <c r="M77" i="3"/>
  <c r="Q77" i="3" s="1"/>
  <c r="S77" i="3" s="1"/>
  <c r="M81" i="3"/>
  <c r="Q81" i="3" s="1"/>
  <c r="S81" i="3" s="1"/>
  <c r="M85" i="3"/>
  <c r="Q85" i="3" s="1"/>
  <c r="S85" i="3" s="1"/>
  <c r="M89" i="3"/>
  <c r="Q89" i="3" s="1"/>
  <c r="S89" i="3" s="1"/>
  <c r="M93" i="3"/>
  <c r="Q93" i="3" s="1"/>
  <c r="S93" i="3" s="1"/>
  <c r="M97" i="3"/>
  <c r="Q97" i="3" s="1"/>
  <c r="S97" i="3" s="1"/>
  <c r="M101" i="3"/>
  <c r="Q101" i="3" s="1"/>
  <c r="S101" i="3" s="1"/>
  <c r="M153" i="3"/>
  <c r="Q153" i="3" s="1"/>
  <c r="S153" i="3" s="1"/>
  <c r="Q170" i="3"/>
  <c r="S170" i="3" s="1"/>
  <c r="M170" i="3"/>
  <c r="M178" i="3"/>
  <c r="Q178" i="3" s="1"/>
  <c r="S178" i="3" s="1"/>
  <c r="Q181" i="3"/>
  <c r="S181" i="3" s="1"/>
  <c r="M181" i="3"/>
  <c r="M235" i="3"/>
  <c r="Q235" i="3" s="1"/>
  <c r="S235" i="3" s="1"/>
  <c r="M108" i="3"/>
  <c r="Q108" i="3" s="1"/>
  <c r="S108" i="3" s="1"/>
  <c r="M112" i="3"/>
  <c r="Q112" i="3" s="1"/>
  <c r="S112" i="3" s="1"/>
  <c r="M116" i="3"/>
  <c r="Q116" i="3" s="1"/>
  <c r="S116" i="3" s="1"/>
  <c r="M120" i="3"/>
  <c r="Q120" i="3" s="1"/>
  <c r="S120" i="3" s="1"/>
  <c r="M124" i="3"/>
  <c r="Q124" i="3" s="1"/>
  <c r="S124" i="3" s="1"/>
  <c r="M128" i="3"/>
  <c r="Q128" i="3" s="1"/>
  <c r="S128" i="3" s="1"/>
  <c r="M135" i="3"/>
  <c r="Q135" i="3" s="1"/>
  <c r="S135" i="3" s="1"/>
  <c r="Q145" i="3"/>
  <c r="S145" i="3" s="1"/>
  <c r="Q146" i="3"/>
  <c r="S146" i="3" s="1"/>
  <c r="Q147" i="3"/>
  <c r="S147" i="3" s="1"/>
  <c r="Q161" i="3"/>
  <c r="S161" i="3" s="1"/>
  <c r="Q162" i="3"/>
  <c r="S162" i="3" s="1"/>
  <c r="Q163" i="3"/>
  <c r="S163" i="3" s="1"/>
  <c r="Q179" i="3"/>
  <c r="S179" i="3" s="1"/>
  <c r="Q182" i="3"/>
  <c r="S182" i="3" s="1"/>
  <c r="M121" i="3"/>
  <c r="Q121" i="3" s="1"/>
  <c r="S121" i="3" s="1"/>
  <c r="M125" i="3"/>
  <c r="Q125" i="3" s="1"/>
  <c r="S125" i="3" s="1"/>
  <c r="M129" i="3"/>
  <c r="Q129" i="3" s="1"/>
  <c r="S129" i="3" s="1"/>
  <c r="M132" i="3"/>
  <c r="Q132" i="3" s="1"/>
  <c r="S132" i="3" s="1"/>
  <c r="M136" i="3"/>
  <c r="Q136" i="3" s="1"/>
  <c r="S136" i="3" s="1"/>
  <c r="Q141" i="3"/>
  <c r="S141" i="3" s="1"/>
  <c r="Q142" i="3"/>
  <c r="S142" i="3" s="1"/>
  <c r="Q143" i="3"/>
  <c r="S143" i="3" s="1"/>
  <c r="Q157" i="3"/>
  <c r="S157" i="3" s="1"/>
  <c r="Q158" i="3"/>
  <c r="S158" i="3" s="1"/>
  <c r="Q159" i="3"/>
  <c r="S159" i="3" s="1"/>
  <c r="Q173" i="3"/>
  <c r="S173" i="3" s="1"/>
  <c r="Q174" i="3"/>
  <c r="S174" i="3" s="1"/>
  <c r="Q175" i="3"/>
  <c r="S175" i="3" s="1"/>
  <c r="O177" i="3"/>
  <c r="Q180" i="3"/>
  <c r="S180" i="3" s="1"/>
  <c r="Q185" i="3"/>
  <c r="S185" i="3" s="1"/>
  <c r="Q211" i="3"/>
  <c r="S211" i="3" s="1"/>
  <c r="M211" i="3"/>
  <c r="Q238" i="3"/>
  <c r="S238" i="3" s="1"/>
  <c r="M118" i="3"/>
  <c r="Q118" i="3" s="1"/>
  <c r="S118" i="3" s="1"/>
  <c r="M122" i="3"/>
  <c r="Q122" i="3" s="1"/>
  <c r="S122" i="3" s="1"/>
  <c r="M126" i="3"/>
  <c r="Q126" i="3" s="1"/>
  <c r="S126" i="3" s="1"/>
  <c r="M130" i="3"/>
  <c r="Q130" i="3" s="1"/>
  <c r="S130" i="3" s="1"/>
  <c r="M133" i="3"/>
  <c r="Q133" i="3" s="1"/>
  <c r="S133" i="3" s="1"/>
  <c r="M137" i="3"/>
  <c r="Q137" i="3" s="1"/>
  <c r="S137" i="3" s="1"/>
  <c r="M195" i="3"/>
  <c r="Q195" i="3" s="1"/>
  <c r="S195" i="3" s="1"/>
  <c r="Q216" i="3"/>
  <c r="S216" i="3" s="1"/>
  <c r="M239" i="3"/>
  <c r="Q239" i="3" s="1"/>
  <c r="S239" i="3" s="1"/>
  <c r="M140" i="3"/>
  <c r="Q140" i="3" s="1"/>
  <c r="S140" i="3" s="1"/>
  <c r="M144" i="3"/>
  <c r="Q144" i="3" s="1"/>
  <c r="S144" i="3" s="1"/>
  <c r="M148" i="3"/>
  <c r="Q148" i="3" s="1"/>
  <c r="S148" i="3" s="1"/>
  <c r="M152" i="3"/>
  <c r="Q152" i="3" s="1"/>
  <c r="S152" i="3" s="1"/>
  <c r="M156" i="3"/>
  <c r="Q156" i="3" s="1"/>
  <c r="S156" i="3" s="1"/>
  <c r="M160" i="3"/>
  <c r="Q160" i="3" s="1"/>
  <c r="S160" i="3" s="1"/>
  <c r="M164" i="3"/>
  <c r="Q164" i="3" s="1"/>
  <c r="S164" i="3" s="1"/>
  <c r="M168" i="3"/>
  <c r="Q168" i="3" s="1"/>
  <c r="S168" i="3" s="1"/>
  <c r="M172" i="3"/>
  <c r="Q172" i="3" s="1"/>
  <c r="S172" i="3" s="1"/>
  <c r="M176" i="3"/>
  <c r="Q176" i="3" s="1"/>
  <c r="S176" i="3" s="1"/>
  <c r="Q205" i="3"/>
  <c r="S205" i="3" s="1"/>
  <c r="Q227" i="3"/>
  <c r="S227" i="3" s="1"/>
  <c r="Q237" i="3"/>
  <c r="S237" i="3" s="1"/>
  <c r="Q233" i="3"/>
  <c r="S233" i="3" s="1"/>
  <c r="M180" i="3"/>
  <c r="M184" i="3"/>
  <c r="Q184" i="3" s="1"/>
  <c r="S184" i="3" s="1"/>
  <c r="M188" i="3"/>
  <c r="Q188" i="3" s="1"/>
  <c r="S188" i="3" s="1"/>
  <c r="M192" i="3"/>
  <c r="Q192" i="3" s="1"/>
  <c r="S192" i="3" s="1"/>
  <c r="M196" i="3"/>
  <c r="Q196" i="3" s="1"/>
  <c r="S196" i="3" s="1"/>
  <c r="M200" i="3"/>
  <c r="Q200" i="3" s="1"/>
  <c r="S200" i="3" s="1"/>
  <c r="M204" i="3"/>
  <c r="Q204" i="3" s="1"/>
  <c r="S204" i="3" s="1"/>
  <c r="M208" i="3"/>
  <c r="Q208" i="3" s="1"/>
  <c r="S208" i="3" s="1"/>
  <c r="M212" i="3"/>
  <c r="Q212" i="3" s="1"/>
  <c r="S212" i="3" s="1"/>
  <c r="M216" i="3"/>
  <c r="M220" i="3"/>
  <c r="Q220" i="3" s="1"/>
  <c r="S220" i="3" s="1"/>
  <c r="M224" i="3"/>
  <c r="Q224" i="3" s="1"/>
  <c r="S224" i="3" s="1"/>
  <c r="M228" i="3"/>
  <c r="Q228" i="3" s="1"/>
  <c r="S228" i="3" s="1"/>
  <c r="M232" i="3"/>
  <c r="Q232" i="3" s="1"/>
  <c r="S232" i="3" s="1"/>
  <c r="M236" i="3"/>
  <c r="Q236" i="3" s="1"/>
  <c r="S236" i="3" s="1"/>
  <c r="M240" i="3"/>
  <c r="Q240" i="3" s="1"/>
  <c r="S240" i="3" s="1"/>
  <c r="M185" i="3"/>
  <c r="M189" i="3"/>
  <c r="Q189" i="3" s="1"/>
  <c r="S189" i="3" s="1"/>
  <c r="M193" i="3"/>
  <c r="Q193" i="3" s="1"/>
  <c r="S193" i="3" s="1"/>
  <c r="M197" i="3"/>
  <c r="Q197" i="3" s="1"/>
  <c r="S197" i="3" s="1"/>
  <c r="M201" i="3"/>
  <c r="Q201" i="3" s="1"/>
  <c r="S201" i="3" s="1"/>
  <c r="M205" i="3"/>
  <c r="M209" i="3"/>
  <c r="Q209" i="3" s="1"/>
  <c r="S209" i="3" s="1"/>
  <c r="M213" i="3"/>
  <c r="Q213" i="3" s="1"/>
  <c r="S213" i="3" s="1"/>
  <c r="M217" i="3"/>
  <c r="Q217" i="3" s="1"/>
  <c r="S217" i="3" s="1"/>
  <c r="M221" i="3"/>
  <c r="Q221" i="3" s="1"/>
  <c r="S221" i="3" s="1"/>
  <c r="M225" i="3"/>
  <c r="Q225" i="3" s="1"/>
  <c r="S225" i="3" s="1"/>
  <c r="M229" i="3"/>
  <c r="Q229" i="3" s="1"/>
  <c r="S229" i="3" s="1"/>
  <c r="M233" i="3"/>
  <c r="M237" i="3"/>
  <c r="M241" i="3"/>
  <c r="Q241" i="3" s="1"/>
  <c r="S241" i="3" s="1"/>
  <c r="M186" i="3"/>
  <c r="Q186" i="3" s="1"/>
  <c r="S186" i="3" s="1"/>
  <c r="M190" i="3"/>
  <c r="Q190" i="3" s="1"/>
  <c r="S190" i="3" s="1"/>
  <c r="M194" i="3"/>
  <c r="Q194" i="3" s="1"/>
  <c r="S194" i="3" s="1"/>
  <c r="M198" i="3"/>
  <c r="Q198" i="3" s="1"/>
  <c r="S198" i="3" s="1"/>
  <c r="M202" i="3"/>
  <c r="Q202" i="3" s="1"/>
  <c r="S202" i="3" s="1"/>
  <c r="M206" i="3"/>
  <c r="Q206" i="3" s="1"/>
  <c r="S206" i="3" s="1"/>
  <c r="M210" i="3"/>
  <c r="Q210" i="3" s="1"/>
  <c r="S210" i="3" s="1"/>
  <c r="M214" i="3"/>
  <c r="Q214" i="3" s="1"/>
  <c r="S214" i="3" s="1"/>
  <c r="M218" i="3"/>
  <c r="Q218" i="3" s="1"/>
  <c r="S218" i="3" s="1"/>
  <c r="M222" i="3"/>
  <c r="Q222" i="3" s="1"/>
  <c r="S222" i="3" s="1"/>
  <c r="M226" i="3"/>
  <c r="Q226" i="3" s="1"/>
  <c r="S226" i="3" s="1"/>
  <c r="M230" i="3"/>
  <c r="Q230" i="3" s="1"/>
  <c r="S230" i="3" s="1"/>
  <c r="M234" i="3"/>
  <c r="Q234" i="3" s="1"/>
  <c r="S234" i="3" s="1"/>
  <c r="M238" i="3"/>
  <c r="N242" i="3" l="1"/>
  <c r="M242" i="3"/>
  <c r="Q4" i="3"/>
  <c r="O242" i="3"/>
  <c r="S4" i="3" l="1"/>
  <c r="S242" i="3" s="1"/>
  <c r="Q242" i="3"/>
</calcChain>
</file>

<file path=xl/comments1.xml><?xml version="1.0" encoding="utf-8"?>
<comments xmlns="http://schemas.openxmlformats.org/spreadsheetml/2006/main">
  <authors>
    <author>Kattia Rosario</author>
  </authors>
  <commentList>
    <comment ref="G242" authorId="0" shapeId="0">
      <text>
        <r>
          <rPr>
            <b/>
            <sz val="9"/>
            <color indexed="81"/>
            <rFont val="Tahoma"/>
            <family val="2"/>
          </rPr>
          <t>Kattia Rosario:</t>
        </r>
        <r>
          <rPr>
            <sz val="9"/>
            <color indexed="81"/>
            <rFont val="Tahoma"/>
            <family val="2"/>
          </rPr>
          <t xml:space="preserve">
Se esta considerando los casos en tratamiento. Pues estos casos reciben dos años</t>
        </r>
      </text>
    </comment>
    <comment ref="H242" authorId="0" shapeId="0">
      <text>
        <r>
          <rPr>
            <b/>
            <sz val="9"/>
            <color indexed="81"/>
            <rFont val="Tahoma"/>
            <family val="2"/>
          </rPr>
          <t>Kattia Rosario:</t>
        </r>
        <r>
          <rPr>
            <sz val="9"/>
            <color indexed="81"/>
            <rFont val="Tahoma"/>
            <family val="2"/>
          </rPr>
          <t xml:space="preserve">
Idem</t>
        </r>
      </text>
    </comment>
  </commentList>
</comments>
</file>

<file path=xl/comments2.xml><?xml version="1.0" encoding="utf-8"?>
<comments xmlns="http://schemas.openxmlformats.org/spreadsheetml/2006/main">
  <authors>
    <author>Kattia Rosario</author>
  </authors>
  <commentList>
    <comment ref="G242" authorId="0" shapeId="0">
      <text>
        <r>
          <rPr>
            <b/>
            <sz val="9"/>
            <color indexed="81"/>
            <rFont val="Tahoma"/>
            <family val="2"/>
          </rPr>
          <t>Kattia Rosario:</t>
        </r>
        <r>
          <rPr>
            <sz val="9"/>
            <color indexed="81"/>
            <rFont val="Tahoma"/>
            <family val="2"/>
          </rPr>
          <t xml:space="preserve">
Se esta considerando los casos en tratamiento. Pues estos casos reciben dos años</t>
        </r>
      </text>
    </comment>
    <comment ref="H242" authorId="0" shapeId="0">
      <text>
        <r>
          <rPr>
            <b/>
            <sz val="9"/>
            <color indexed="81"/>
            <rFont val="Tahoma"/>
            <family val="2"/>
          </rPr>
          <t>Kattia Rosario:</t>
        </r>
        <r>
          <rPr>
            <sz val="9"/>
            <color indexed="81"/>
            <rFont val="Tahoma"/>
            <family val="2"/>
          </rPr>
          <t xml:space="preserve">
Idem</t>
        </r>
      </text>
    </comment>
  </commentList>
</comments>
</file>

<file path=xl/sharedStrings.xml><?xml version="1.0" encoding="utf-8"?>
<sst xmlns="http://schemas.openxmlformats.org/spreadsheetml/2006/main" count="1943" uniqueCount="505">
  <si>
    <t>010101-300001: MUNICIPALIDAD PROVINCIAL DE CHACHAPOYAS</t>
  </si>
  <si>
    <t>010201-300022: MUNICIPALIDAD PROVINCIAL DE BAGUA</t>
  </si>
  <si>
    <t>010301-300028: MUNICIPALIDAD PROVINCIAL DE BONGARA - JUMBILLA</t>
  </si>
  <si>
    <t>010401-300040: MUNICIPALIDAD PROVINCIAL DE CONDORCANQUI - NIEVA</t>
  </si>
  <si>
    <t>010501-300043: MUNICIPALIDAD PROVINCIAL DE LUYA - LAMUD</t>
  </si>
  <si>
    <t>010601-300066: MUNICIPALIDAD PROVINCIAL DE RODRIGUEZ DE MENDOZA - SAN NICOLAS</t>
  </si>
  <si>
    <t>010701-300078: MUNICIPALIDAD PROVINCIAL DE UTCUBAMBA - BAGUA GRANDE</t>
  </si>
  <si>
    <t>020101-300085: MUNICIPALIDAD PROVINCIAL DE HUARAZ</t>
  </si>
  <si>
    <t>020201-300097: MUNICIPALIDAD PROVINCIAL DE AIJA</t>
  </si>
  <si>
    <t>020401-300108: MUNICIPALIDAD PROVINCIAL DE ASUNCION - CHACAS</t>
  </si>
  <si>
    <t>020501-300110: MUNICIPALIDAD PROVINCIAL DE BOLOGNESI - CHIQUIAN</t>
  </si>
  <si>
    <t>020601-300125: MUNICIPALIDAD PROVINCIAL DE CARHUAZ</t>
  </si>
  <si>
    <t>020701-300136: MUNICIPALIDAD PROVINCIAL DE CARLOS FERMIN FITZCARRALD</t>
  </si>
  <si>
    <t>020801-300139: MUNICIPALIDAD PROVINCIAL DE CASMA</t>
  </si>
  <si>
    <t>020901-300143: MUNICIPALIDAD PROVINCIAL DE CORONGO</t>
  </si>
  <si>
    <t>021001-300150: MUNICIPALIDAD PROVINCIAL DE HUARI</t>
  </si>
  <si>
    <t>021101-300166: MUNICIPALIDAD PROVINCIAL DE HUARMEY</t>
  </si>
  <si>
    <t>021201-300171: MUNICIPALIDAD PROVINCIAL DE HUAYLAS - CARAZ</t>
  </si>
  <si>
    <t>021301-300181: MUNICIPALIDAD PROVINCIAL DE MARISCAL LUZURIAGA - PISCOBAMBA</t>
  </si>
  <si>
    <t>021401-300189: MUNICIPALIDAD PROVINCIAL DE OCROS</t>
  </si>
  <si>
    <t>021601-300210: MUNICIPALIDAD PROVINCIAL DE POMABAMBA</t>
  </si>
  <si>
    <t>021701-300214: MUNICIPALIDAD PROVINCIAL DE RECUAY</t>
  </si>
  <si>
    <t>021801-300224: MUNICIPALIDAD PROVINCIAL DEL SANTA - CHIMBOTE</t>
  </si>
  <si>
    <t>021901-300233: MUNICIPALIDAD PROVINCIAL DE SIHUAS</t>
  </si>
  <si>
    <t>022001-300243: MUNICIPALIDAD PROVINCIAL DE YUNGAY</t>
  </si>
  <si>
    <t>030101-300251: MUNICIPALIDAD PROVINCIAL DE ABANCAY</t>
  </si>
  <si>
    <t>030201-300260: MUNICIPALIDAD PROVINCIAL DE ANDAHUAYLAS</t>
  </si>
  <si>
    <t>030301-300279: MUNICIPALIDAD PROVINCIAL DE ANTABAMBA</t>
  </si>
  <si>
    <t>030401-300286: MUNICIPALIDAD PROVINCIAL DE AYMARAES - CHALHUANCA</t>
  </si>
  <si>
    <t>030501-300303: MUNICIPALIDAD PROVINCIAL DE COTABAMBAS - TAMBOBAMBA</t>
  </si>
  <si>
    <t>030601-300309: MUNICIPALIDAD PROVINCIAL DE CHINCHEROS</t>
  </si>
  <si>
    <t>030701-300317: MUNICIPALIDAD PROVINCIAL DE GRAU - CHUQUIBAMBILLA</t>
  </si>
  <si>
    <t>040101-300331: MUNICIPALIDAD PROVINCIAL DE AREQUIPA</t>
  </si>
  <si>
    <t>040201-300360: MUNICIPALIDAD PROVINCIAL DE CAMANA</t>
  </si>
  <si>
    <t>040301-300368: MUNICIPALIDAD PROVINCIAL DE CARAVELI</t>
  </si>
  <si>
    <t>040401-300381: MUNICIPALIDAD PROVINCIAL DE CASTILLA - APLAO</t>
  </si>
  <si>
    <t>040501-300395: MUNICIPALIDAD PROVINCIAL DE CAYLLOMA - CHIVAY</t>
  </si>
  <si>
    <t>040601-300415: MUNICIPALIDAD PROVINCIAL DE CONDESUYOS - CHUQUIBAMBA</t>
  </si>
  <si>
    <t>040701-300423: MUNICIPALIDAD PROVINCIAL DE ISLAY - MOLLENDO</t>
  </si>
  <si>
    <t>040801-300429: MUNICIPALIDAD PROVINCIAL DE LA UNION - COTAHUASI</t>
  </si>
  <si>
    <t>050101-300440: MUNICIPALIDAD PROVINCIAL DE HUAMANGA</t>
  </si>
  <si>
    <t>050201-300454: MUNICIPALIDAD PROVINCIAL DE CANGALLO</t>
  </si>
  <si>
    <t>050301-300460: MUNICIPALIDAD PROVINCIAL DE HUANCA SANCOS - SANCOS</t>
  </si>
  <si>
    <t>050401-300464: MUNICIPALIDAD PROVINCIAL DE HUANTA</t>
  </si>
  <si>
    <t>050501-300471: MUNICIPALIDAD PROVINCIAL DE LA MAR - SAN MIGUEL</t>
  </si>
  <si>
    <t>050601-300479: MUNICIPALIDAD PROVINCIAL DE LUCANAS - PUQUIO</t>
  </si>
  <si>
    <t>050701-300500: MUNICIPALIDAD PROVINCIAL DE PARINACOCHAS - CORACORA</t>
  </si>
  <si>
    <t>050801-300508: MUNICIPALIDAD PROVINCIAL DE PAUCAR DEL SARA SARA - PAUSA</t>
  </si>
  <si>
    <t>050901-300518: MUNICIPALIDAD PROVINCIAL DE SUCRE - QUEROBAMBA</t>
  </si>
  <si>
    <t>051001-300529: MUNICIPALIDAD PROVINCIAL DE VICTOR FAJARDO - HUANCAPI</t>
  </si>
  <si>
    <t>051101-300541: MUNICIPALIDAD PROVINCIAL DE VILCAS HUAMAN</t>
  </si>
  <si>
    <t>060101-300549: MUNICIPALIDAD PROVINCIAL DE CAJAMARCA</t>
  </si>
  <si>
    <t>060201-300562: MUNICIPALIDAD PROVINCIAL DE CAJABAMBA</t>
  </si>
  <si>
    <t>060301-300566: MUNICIPALIDAD PROVINCIAL DE CELENDIN</t>
  </si>
  <si>
    <t>060401-300578: MUNICIPALIDAD PROVINCIAL DE CHOTA</t>
  </si>
  <si>
    <t>060501-300597: MUNICIPALIDAD PROVINCIAL DE CONTUMAZA</t>
  </si>
  <si>
    <t>060601-300605: MUNICIPALIDAD PROVINCIAL DE CUTERVO</t>
  </si>
  <si>
    <t>060701-300620: MUNICIPALIDAD PROVINCIAL DE HUALGAYOC - BAMBAMARCA</t>
  </si>
  <si>
    <t>060801-300623: MUNICIPALIDAD PROVINCIAL DE JAEN</t>
  </si>
  <si>
    <t>060901-300635: MUNICIPALIDAD PROVINCIAL DE SAN IGNACIO</t>
  </si>
  <si>
    <t>061001-300642: MUNICIPALIDAD PROVINCIAL DE SAN MARCOS - PEDRO GALVEZ</t>
  </si>
  <si>
    <t>061101-300649: MUNICIPALIDAD PROVINCIAL DE SAN MIGUEL</t>
  </si>
  <si>
    <t>061201-300662: MUNICIPALIDAD PROVINCIAL DE SAN PABLO</t>
  </si>
  <si>
    <t>061301-300666: MUNICIPALIDAD PROVINCIAL DE SANTA CRUZ</t>
  </si>
  <si>
    <t>070101-300677: MUNICIPALIDAD PROVINCIAL DEL CALLAO</t>
  </si>
  <si>
    <t>080101-300684: MUNICIPALIDAD PROVINCIAL DEL CUZCO</t>
  </si>
  <si>
    <t>080201-300692: MUNICIPALIDAD PROVINCIAL DE ACOMAYO</t>
  </si>
  <si>
    <t>080301-300699: MUNICIPALIDAD PROVINCIAL DE ANTA</t>
  </si>
  <si>
    <t>080401-300708: MUNICIPALIDAD PROVINCIAL DE CALCA</t>
  </si>
  <si>
    <t>080501-300716: MUNICIPALIDAD PROVINCIAL DE CANAS - YANAOCA</t>
  </si>
  <si>
    <t>080601-300724: MUNICIPALIDAD PROVINCIAL DE CANCHIS - SICUANI</t>
  </si>
  <si>
    <t>080701-300732: MUNICIPALIDAD PROVINCIAL DE CHUMBIVILCAS - SANTO TOMAS</t>
  </si>
  <si>
    <t>080801-300740: MUNICIPALIDAD PROVINCIAL DE ESPINAR</t>
  </si>
  <si>
    <t>080901-300748: MUNICIPALIDAD PROVINCIAL DE LA CONVENCION - SANTA ANA</t>
  </si>
  <si>
    <t>081001-300758: MUNICIPALIDAD PROVINCIAL DE PARURO</t>
  </si>
  <si>
    <t>081101-300767: MUNICIPALIDAD PROVINCIAL DE PAUCARTAMBO</t>
  </si>
  <si>
    <t>081201-300773: MUNICIPALIDAD PROVINCIAL DE QUISPICANCHIS - URCOS</t>
  </si>
  <si>
    <t>081301-300785: MUNICIPALIDAD PROVINCIAL DE URUBAMBA</t>
  </si>
  <si>
    <t>090101-300792: MUNICIPALIDAD PROVINCIAL DE HUANCAVELICA</t>
  </si>
  <si>
    <t>090201-300809: MUNICIPALIDAD PROVINCIAL DE ACOBAMBA</t>
  </si>
  <si>
    <t>090301-300817: MUNICIPALIDAD PROVINCIAL DE ANGARAES - LIRCAY</t>
  </si>
  <si>
    <t>090401-300829: MUNICIPALIDAD PROVINCIAL DE CASTROVIRREYNA</t>
  </si>
  <si>
    <t>090501-300842: MUNICIPALIDAD PROVINCIAL DE CHURCAMPA</t>
  </si>
  <si>
    <t>090601-300852: MUNICIPALIDAD PROVINCIAL DE HUAYTARA</t>
  </si>
  <si>
    <t>090701-300868: MUNICIPALIDAD PROVINCIAL DE TAYACAJA - PAMPAS</t>
  </si>
  <si>
    <t>100101-300885: MUNICIPALIDAD PROVINCIAL DE HUANUCO</t>
  </si>
  <si>
    <t>100201-300895: MUNICIPALIDAD PROVINCIAL DE AMBO</t>
  </si>
  <si>
    <t>100301-300903: MUNICIPALIDAD PROVINCIAL DE DOS DE MAYO - LA UNION</t>
  </si>
  <si>
    <t>100501-300916: MUNICIPALIDAD PROVINCIAL DE HUAMALIES - LLATA</t>
  </si>
  <si>
    <t>100601-300927: MUNICIPALIDAD PROVINCIAL DE LEONCIO PRADO - RUPA RUPA</t>
  </si>
  <si>
    <t>100701-300934: MUNICIPALIDAD PROVINCIAL DE MARAÑON - HUACRACHUCO</t>
  </si>
  <si>
    <t>100801-300937: MUNICIPALIDAD PROVINCIAL DE PACHITEA - PANAO</t>
  </si>
  <si>
    <t>100901-300941: MUNICIPALIDAD PROVINCIAL DE PUERTO INCA</t>
  </si>
  <si>
    <t>101001-300946: MUNICIPALIDAD PROVINCIAL DE LAURICOCHA - JESUS</t>
  </si>
  <si>
    <t>101101-300953: MUNICIPALIDAD PROVINCIAL DE YAROWILCA - CHAVINILLO</t>
  </si>
  <si>
    <t>110101-300960: MUNICIPALIDAD PROVINCIAL DE ICA</t>
  </si>
  <si>
    <t>110201-300974: MUNICIPALIDAD PROVINCIAL DE CHINCHA - CHINCHA ALTA</t>
  </si>
  <si>
    <t>110301-300985: MUNICIPALIDAD PROVINCIAL DE NASCA</t>
  </si>
  <si>
    <t>110401-300990: MUNICIPALIDAD PROVINCIAL DE PALPA</t>
  </si>
  <si>
    <t>110501-300995: MUNICIPALIDAD PROVINCIAL DE PISCO</t>
  </si>
  <si>
    <t>120101-301003: MUNICIPALIDAD PROVINCIAL DE HUANCAYO</t>
  </si>
  <si>
    <t>120201-301031: MUNICIPALIDAD PROVINCIAL DE CONCEPCION</t>
  </si>
  <si>
    <t>120301-301046: MUNICIPALIDAD PROVINCIAL DE CHANCHAMAYO</t>
  </si>
  <si>
    <t>120401-301052: MUNICIPALIDAD PROVINCIAL DE JAUJA</t>
  </si>
  <si>
    <t>120501-301086: MUNICIPALIDAD PROVINCIAL DE JUNIN</t>
  </si>
  <si>
    <t>120601-301090: MUNICIPALIDAD PROVINCIAL DE SATIPO</t>
  </si>
  <si>
    <t>120701-301098: MUNICIPALIDAD PROVINCIAL DE TARMA</t>
  </si>
  <si>
    <t>120801-301108: MUNICIPALIDAD PROVINCIAL DE YAULI - LA OROYA</t>
  </si>
  <si>
    <t>120901-301118: MUNICIPALIDAD PROVINCIAL DE CHUPACA</t>
  </si>
  <si>
    <t>130101-301127: MUNICIPALIDAD PROVINCIAL DE TRUJILLO</t>
  </si>
  <si>
    <t>130201-301140: MUNICIPALIDAD PROVINCIAL DE ASCOPE</t>
  </si>
  <si>
    <t>130401-301154: MUNICIPALIDAD PROVINCIAL DE CHEPEN</t>
  </si>
  <si>
    <t>130601-301161: MUNICIPALIDAD PROVINCIAL DE OTUZCO</t>
  </si>
  <si>
    <t>130701-301171: MUNICIPALIDAD PROVINCIAL DE PACASMAYO - SAN PEDRO DE LLOC</t>
  </si>
  <si>
    <t>130901-301189: MUNICIPALIDAD PROVINCIAL DE SANCHEZ CARRION - HUAMACHUCO</t>
  </si>
  <si>
    <t>131001-301197: MUNICIPALIDAD PROVINCIAL DE SANTIAGO DE CHUCO</t>
  </si>
  <si>
    <t>131101-301205: MUNICIPALIDAD PROVINCIAL GRAN CHIMU - CASCAS</t>
  </si>
  <si>
    <t>131201-301209: MUNICIPALIDAD PROVINCIAL DE VIRU</t>
  </si>
  <si>
    <t>140101-301212: MUNICIPALIDAD PROVINCIAL DE CHICLAYO</t>
  </si>
  <si>
    <t>140201-301232: MUNICIPALIDAD PROVINCIAL DE FERREÑAFE</t>
  </si>
  <si>
    <t>140301-301238: MUNICIPALIDAD PROVINCIAL DE LAMBAYEQUE</t>
  </si>
  <si>
    <t>150101-301250: MUNICIPALIDAD PROVINCIAL DE LIMA</t>
  </si>
  <si>
    <t>150102-301251: MUNICIPALIDAD DISTRITAL DE ANCON</t>
  </si>
  <si>
    <t>150103-301252: MUNICIPALIDAD DISTRITAL DE ATE - VITARTE</t>
  </si>
  <si>
    <t>150104-301253: MUNICIPALIDAD DISTRITAL DE BARRANCO</t>
  </si>
  <si>
    <t>150105-301254: MUNICIPALIDAD DISTRITAL DE BREÑA</t>
  </si>
  <si>
    <t>150106-301255: MUNICIPALIDAD DISTRITAL DE CARABAYLLO</t>
  </si>
  <si>
    <t>150107-301256: MUNICIPALIDAD DISTRITAL DE CHACLACAYO</t>
  </si>
  <si>
    <t>150108-301257: MUNICIPALIDAD DISTRITAL DE CHORRILLOS</t>
  </si>
  <si>
    <t>150109-301258: MUNICIPALIDAD DISTRITAL DE CIENEGUILLA</t>
  </si>
  <si>
    <t>150110-301259: MUNICIPALIDAD DISTRITAL DE COMAS</t>
  </si>
  <si>
    <t>150111-301260: MUNICIPALIDAD DISTRITAL DE EL AGUSTINO</t>
  </si>
  <si>
    <t>150112-301261: MUNICIPALIDAD DISTRITAL DE INDEPENDENCIA</t>
  </si>
  <si>
    <t>150113-301262: MUNICIPALIDAD DISTRITAL DE JESUS MARIA</t>
  </si>
  <si>
    <t>150114-301263: MUNICIPALIDAD DISTRITAL DE LA MOLINA</t>
  </si>
  <si>
    <t>150115-301264: MUNICIPALIDAD DISTRITAL DE LA VICTORIA</t>
  </si>
  <si>
    <t>150116-301265: MUNICIPALIDAD DISTRITAL DE LINCE</t>
  </si>
  <si>
    <t>150117-301266: MUNICIPALIDAD DISTRITAL DE LOS OLIVOS</t>
  </si>
  <si>
    <t>150118-301267: MUNICIPALIDAD DISTRITAL DE LURIGANCHO (CHOSICA)</t>
  </si>
  <si>
    <t>150119-301268: MUNICIPALIDAD DISTRITAL DE LURIN</t>
  </si>
  <si>
    <t>150120-301269: MUNICIPALIDAD DISTRITAL DE MAGDALENA DEL MAR</t>
  </si>
  <si>
    <t>150121-301270: MUNICIPALIDAD DISTRITAL DE PUEBLO LIBRE</t>
  </si>
  <si>
    <t>150122-301271: MUNICIPALIDAD DISTRITAL DE MIRAFLORES</t>
  </si>
  <si>
    <t>150123-301272: MUNICIPALIDAD DISTRITAL DE PACHACAMAC</t>
  </si>
  <si>
    <t>150124-301273: MUNICIPALIDAD DISTRITAL DE PUCUSANA</t>
  </si>
  <si>
    <t>150125-301274: MUNICIPALIDAD DISTRITAL DE PUENTE PIEDRA</t>
  </si>
  <si>
    <t>150126-301275: MUNICIPALIDAD DISTRITAL DE PUNTA HERMOSA</t>
  </si>
  <si>
    <t>150127-301276: MUNICIPALIDAD DISTRITAL DE PUNTA NEGRA</t>
  </si>
  <si>
    <t>150128-301277: MUNICIPALIDAD DISTRITAL DE RIMAC</t>
  </si>
  <si>
    <t>150129-301278: MUNICIPALIDAD DISTRITAL DE SAN BARTOLO</t>
  </si>
  <si>
    <t>150130-301279: MUNICIPALIDAD DISTRITAL DE SAN BORJA</t>
  </si>
  <si>
    <t>150131-301280: MUNICIPALIDAD DISTRITAL DE SAN ISIDRO</t>
  </si>
  <si>
    <t>150132-301281: MUNICIPALIDAD DISTRITAL DE SAN JUAN DE LURIGANCHO</t>
  </si>
  <si>
    <t>150133-301282: MUNICIPALIDAD DISTRITAL DE SAN JUAN DE MIRAFLORES</t>
  </si>
  <si>
    <t>150134-301283: MUNICIPALIDAD DISTRITAL DE SAN LUIS</t>
  </si>
  <si>
    <t>150135-301284: MUNICIPALIDAD DISTRITAL DE SAN MARTIN DE PORRES</t>
  </si>
  <si>
    <t>150136-301285: MUNICIPALIDAD DISTRITAL DE SAN MIGUEL</t>
  </si>
  <si>
    <t>150137-301286: MUNICIPALIDAD DISTRITAL DE SANTA ANITA</t>
  </si>
  <si>
    <t>150139-301288: MUNICIPALIDAD DISTRITAL DE SANTA ROSA</t>
  </si>
  <si>
    <t>150140-301289: MUNICIPALIDAD DISTRITAL DE SANTIAGO DE SURCO</t>
  </si>
  <si>
    <t>150141-301290: MUNICIPALIDAD DISTRITAL DE SURQUILLO</t>
  </si>
  <si>
    <t>150142-301291: MUNICIPALIDAD DISTRITAL DE VILLA EL SALVADOR</t>
  </si>
  <si>
    <t>150143-301292: MUNICIPALIDAD DISTRITAL DE VILLA MARIA DEL TRIUNFO</t>
  </si>
  <si>
    <t>150201-301294: MUNICIPALIDAD PROVINCIAL DE BARRANCA</t>
  </si>
  <si>
    <t>150301-301299: MUNICIPALIDAD PROVINCIAL DE CAJATAMBO</t>
  </si>
  <si>
    <t>150401-301304: MUNICIPALIDAD PROVINCIAL DE CANTA</t>
  </si>
  <si>
    <t>150501-301311: MUNICIPALIDAD PROVINCIAL DE CAÑETE - SAN VICENTE DE CAÑETE</t>
  </si>
  <si>
    <t>150601-301327: MUNICIPALIDAD PROVINCIAL DE HUARAL</t>
  </si>
  <si>
    <t>150701-301339: MUNICIPALIDAD PROVINCIAL DE HUAROCHIRI - MATUCANA</t>
  </si>
  <si>
    <t>150801-301371: MUNICIPALIDAD PROVINCIAL DE HUAURA</t>
  </si>
  <si>
    <t>150901-301383: MUNICIPALIDAD PROVINCIAL DE OYON</t>
  </si>
  <si>
    <t>151001-301389: MUNICIPALIDAD PROVINCIAL DE YAUYOS</t>
  </si>
  <si>
    <t>160101-301422: MUNICIPALIDAD PROVINCIAL DE MAYNAS - IQUITOS</t>
  </si>
  <si>
    <t>160201-301434: MUNICIPALIDAD PROVINCIAL DEL ALTO AMAZONAS - YURIMAGUAS</t>
  </si>
  <si>
    <t>160301-301445: MUNICIPALIDAD PROVINCIAL DE LORETO - NAUTA</t>
  </si>
  <si>
    <t>160401-301450: MUNICIPALIDAD PROVINCIAL DE MARISCAL RAMON CASTILLA</t>
  </si>
  <si>
    <t>160501-301454: MUNICIPALIDAD PROVINCIAL DE REQUENA</t>
  </si>
  <si>
    <t>160601-301465: MUNICIPALIDAD PROVINCIAL DE UCAYALI - CONTAMANA</t>
  </si>
  <si>
    <t>160701-301436: MUNICIPALIDAD PROVINCIAL DE DATEM DEL MARAÑON</t>
  </si>
  <si>
    <t>160801-301854: MUNICIPALIDAD PROVINCIAL DE PUTUMAYO</t>
  </si>
  <si>
    <t>170101-301471: MUNICIPALIDAD PROVINCIAL DE TAMBOPATA</t>
  </si>
  <si>
    <t>170201-301475: MUNICIPALIDAD PROVINCIAL DE MANU</t>
  </si>
  <si>
    <t>170301-301478: MUNICIPALIDAD PROVINCIAL DE TAHUAMANU - IÑAPARI</t>
  </si>
  <si>
    <t>180101-301481: MUNICIPALIDAD PROVINCIAL DE MARISCAL NIETO - MOQUEGUA</t>
  </si>
  <si>
    <t>180201-301487: MUNICIPALIDAD PROVINCIAL DE SANCHEZ CERRO - OMATE</t>
  </si>
  <si>
    <t>180301-301498: MUNICIPALIDAD PROVINCIAL DE ILO</t>
  </si>
  <si>
    <t>190101-301501: MUNICIPALIDAD PROVINCIAL DE PASCO - CHAUPIMARCA</t>
  </si>
  <si>
    <t>190201-301514: MUNICIPALIDAD PROVINCIAL DE DANIEL A. CARRION - YANAHUANCA</t>
  </si>
  <si>
    <t>190301-301522: MUNICIPALIDAD PROVINCIAL DE OXAPAMPA</t>
  </si>
  <si>
    <t>200101-301529: MUNICIPALIDAD PROVINCIAL DE PIURA</t>
  </si>
  <si>
    <t>200201-301538: MUNICIPALIDAD PROVINCIAL DE AYABACA</t>
  </si>
  <si>
    <t>200301-301548: MUNICIPALIDAD PROVINCIAL DE HUANCABAMBA</t>
  </si>
  <si>
    <t>200401-301556: MUNICIPALIDAD PROVINCIAL DE MORROPON - CHULUCANAS</t>
  </si>
  <si>
    <t>200501-301566: MUNICIPALIDAD PROVINCIAL DE PAITA</t>
  </si>
  <si>
    <t>200601-301573: MUNICIPALIDAD PROVINCIAL DE SULLANA</t>
  </si>
  <si>
    <t>200701-301581: MUNICIPALIDAD PROVINCIAL DE TALARA - PARIÑAS</t>
  </si>
  <si>
    <t>200801-301587: MUNICIPALIDAD PROVINCIAL DE SECHURA</t>
  </si>
  <si>
    <t>210101-301593: MUNICIPALIDAD PROVINCIAL DE PUNO</t>
  </si>
  <si>
    <t>210201-301608: MUNICIPALIDAD PROVINCIAL DE AZANGARO</t>
  </si>
  <si>
    <t>210301-301623: MUNICIPALIDAD PROVINCIAL DE CARABAYA - MACUSANI</t>
  </si>
  <si>
    <t>210401-301633: MUNICIPALIDAD PROVINCIAL DE CHUCUITO - JULI</t>
  </si>
  <si>
    <t>210501-301640: MUNICIPALIDAD PROVINCIAL EL COLLAO - ILAVE</t>
  </si>
  <si>
    <t>210601-301645: MUNICIPALIDAD PROVINCIAL DE HUANCANE</t>
  </si>
  <si>
    <t>210701-301653: MUNICIPALIDAD PROVINCIAL DE LAMPA</t>
  </si>
  <si>
    <t>210801-301663: MUNICIPALIDAD PROVINCIAL DE MELGAR - AYAVIRI</t>
  </si>
  <si>
    <t>210901-301672: MUNICIPALIDAD PROVINCIAL DE MOHO</t>
  </si>
  <si>
    <t>211001-301676: MUNICIPALIDAD PROVINCIAL DE SAN ANTONIO DE PUTINA</t>
  </si>
  <si>
    <t>211101-301681: MUNICIPALIDAD PROVINCIAL DE SAN ROMAN - JULIACA</t>
  </si>
  <si>
    <t>211201-301685: MUNICIPALIDAD PROVINCIAL DE SANDIA</t>
  </si>
  <si>
    <t>211301-301694: MUNICIPALIDAD PROVINCIAL DE YUNGUYO</t>
  </si>
  <si>
    <t>220101-301701: MUNICIPALIDAD PROVINCIAL DE MOYOBAMBA</t>
  </si>
  <si>
    <t>220201-301707: MUNICIPALIDAD PROVINCIAL DE BELLAVISTA</t>
  </si>
  <si>
    <t>220301-301713: MUNICIPALIDAD PROVINCIAL DE EL DORADO</t>
  </si>
  <si>
    <t>220401-301718: MUNICIPALIDAD PROVINCIAL DE HUALLAGA - SAPOSOA</t>
  </si>
  <si>
    <t>220501-301724: MUNICIPALIDAD PROVINCIAL DE LAMAS</t>
  </si>
  <si>
    <t>220601-301735: MUNICIPALIDAD PROVINCIAL DE MARISCAL CACERES - JUANJUI</t>
  </si>
  <si>
    <t>220701-301740: MUNICIPALIDAD PROVINCIAL DE PICOTA</t>
  </si>
  <si>
    <t>220801-301750: MUNICIPALIDAD PROVINCIAL DE RIOJA</t>
  </si>
  <si>
    <t>220901-301759: MUNICIPALIDAD PROVINCIAL DE SAN MARTIN - TARAPOTO</t>
  </si>
  <si>
    <t>221001-301773: MUNICIPALIDAD PROVINCIAL DE TOCACHE</t>
  </si>
  <si>
    <t>230101-301778: MUNICIPALIDAD PROVINCIAL DE TACNA</t>
  </si>
  <si>
    <t>230201-301787: MUNICIPALIDAD PROVINCIAL DE CANDARAVE</t>
  </si>
  <si>
    <t>230301-301793: MUNICIPALIDAD PROVINCIAL DE JORGE BASADRE - LOCUMBA</t>
  </si>
  <si>
    <t>230401-301796: MUNICIPALIDAD PROVINCIAL DE TARATA</t>
  </si>
  <si>
    <t>240101-301804: MUNICIPALIDAD PROVINCIAL DE TUMBES</t>
  </si>
  <si>
    <t>240201-301810: MUNICIPALIDAD PROVINCIAL DE CONTRALMIRANTE VILLAR</t>
  </si>
  <si>
    <t>240301-301812: MUNICIPALIDAD PROVINCIAL DE ZARUMILLA</t>
  </si>
  <si>
    <t>250101-301816: MUNICIPALIDAD PROVINCIAL DE CORONEL PORTILLO</t>
  </si>
  <si>
    <t>250201-301822: MUNICIPALIDAD PROVINCIAL DE ATALAYA - RAYMONDI</t>
  </si>
  <si>
    <t>250301-301826: MUNICIPALIDAD PROVINCIAL DE PADRE ABAD - AGUAITIA</t>
  </si>
  <si>
    <t>250401-301829: MUNICIPALIDAD PROVINCIAL DE PURUS</t>
  </si>
  <si>
    <t>3000669: PERSONAS AFECTADAS CON TUBERCULOSIS RECIBEN APOYO NUTRICIONAL</t>
  </si>
  <si>
    <t>PRODUCTO</t>
  </si>
  <si>
    <t>MUNICIPALIDAD</t>
  </si>
  <si>
    <t>PROVINCIA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</si>
  <si>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</si>
  <si>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</si>
  <si>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</si>
  <si>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</si>
  <si>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</si>
  <si>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</si>
  <si>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</si>
  <si>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</si>
  <si>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</si>
  <si>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JUNIN</t>
  </si>
  <si>
    <t>LAMBAYEQUE</t>
  </si>
  <si>
    <t>MADRE DE DIOS</t>
  </si>
  <si>
    <t>MOQUEGUA</t>
  </si>
  <si>
    <t>PASCO</t>
  </si>
  <si>
    <t>PIURA</t>
  </si>
  <si>
    <t>SAN MARTIN</t>
  </si>
  <si>
    <t>TACNA</t>
  </si>
  <si>
    <t>TUMBES</t>
  </si>
  <si>
    <t>UCAYALI</t>
  </si>
  <si>
    <t>CHACHAPOYAS</t>
  </si>
  <si>
    <t>BAGUA</t>
  </si>
  <si>
    <t>HUARAZ</t>
  </si>
  <si>
    <t>AIJA</t>
  </si>
  <si>
    <t>CARHUAZ</t>
  </si>
  <si>
    <t>CASMA</t>
  </si>
  <si>
    <t>CORONGO</t>
  </si>
  <si>
    <t>HUARI</t>
  </si>
  <si>
    <t>HUARMEY</t>
  </si>
  <si>
    <t>OCROS</t>
  </si>
  <si>
    <t>POMABAMBA</t>
  </si>
  <si>
    <t>RECUAY</t>
  </si>
  <si>
    <t>SIHUAS</t>
  </si>
  <si>
    <t>YUNGAY</t>
  </si>
  <si>
    <t>ABANCAY</t>
  </si>
  <si>
    <t>ANDAHUAYLAS</t>
  </si>
  <si>
    <t>ANTABAMBA</t>
  </si>
  <si>
    <t>CHINCHEROS</t>
  </si>
  <si>
    <t>CAMANA</t>
  </si>
  <si>
    <t>CARAVELI</t>
  </si>
  <si>
    <t>HUAMANGA</t>
  </si>
  <si>
    <t>CANGALLO</t>
  </si>
  <si>
    <t>HUANTA</t>
  </si>
  <si>
    <t>VILCAS HUAMAN</t>
  </si>
  <si>
    <t>CAJABAMBA</t>
  </si>
  <si>
    <t>CELENDIN</t>
  </si>
  <si>
    <t>CHOTA</t>
  </si>
  <si>
    <t>CONTUMAZA</t>
  </si>
  <si>
    <t>CUTERVO</t>
  </si>
  <si>
    <t>JAEN</t>
  </si>
  <si>
    <t>SAN IGNACIO</t>
  </si>
  <si>
    <t>SAN MIGUEL</t>
  </si>
  <si>
    <t>SAN PABLO</t>
  </si>
  <si>
    <t>SANTA CRUZ</t>
  </si>
  <si>
    <t>ACOMAYO</t>
  </si>
  <si>
    <t>ANTA</t>
  </si>
  <si>
    <t>CALCA</t>
  </si>
  <si>
    <t>ESPINAR</t>
  </si>
  <si>
    <t>PARURO</t>
  </si>
  <si>
    <t>PAUCARTAMBO</t>
  </si>
  <si>
    <t>URUBAMBA</t>
  </si>
  <si>
    <t>ACOBAMBA</t>
  </si>
  <si>
    <t>CHURCAMPA</t>
  </si>
  <si>
    <t>HUAYTARA</t>
  </si>
  <si>
    <t>AMBO</t>
  </si>
  <si>
    <t>ICA</t>
  </si>
  <si>
    <t>NASCA</t>
  </si>
  <si>
    <t>PALPA</t>
  </si>
  <si>
    <t>PISCO</t>
  </si>
  <si>
    <t>HUANCAYO</t>
  </si>
  <si>
    <t>CONCEPCION</t>
  </si>
  <si>
    <t>CHANCHAMAYO</t>
  </si>
  <si>
    <t>JAUJA</t>
  </si>
  <si>
    <t>SATIPO</t>
  </si>
  <si>
    <t>TARMA</t>
  </si>
  <si>
    <t>CHUPACA</t>
  </si>
  <si>
    <t>TRUJILLO</t>
  </si>
  <si>
    <t>ASCOPE</t>
  </si>
  <si>
    <t>CHEPEN</t>
  </si>
  <si>
    <t>OTUZCO</t>
  </si>
  <si>
    <t>SANTIAGO DE CHUCO</t>
  </si>
  <si>
    <t>VIRU</t>
  </si>
  <si>
    <t>CHICLAYO</t>
  </si>
  <si>
    <t>FERREÑAFE</t>
  </si>
  <si>
    <t>MARISCAL RAMON CASTILLA</t>
  </si>
  <si>
    <t>REQUENA</t>
  </si>
  <si>
    <t>TAMBOPATA</t>
  </si>
  <si>
    <t>MANU</t>
  </si>
  <si>
    <t>ILO</t>
  </si>
  <si>
    <t>OXAPAMPA</t>
  </si>
  <si>
    <t>HUANCABAMBA</t>
  </si>
  <si>
    <t>PAITA</t>
  </si>
  <si>
    <t>SULLANA</t>
  </si>
  <si>
    <t>SECHURA</t>
  </si>
  <si>
    <t>PUNO</t>
  </si>
  <si>
    <t>AZANGARO</t>
  </si>
  <si>
    <t>HUANCANE</t>
  </si>
  <si>
    <t>LAMPA</t>
  </si>
  <si>
    <t>MOHO</t>
  </si>
  <si>
    <t>SAN ANTONIO DE PUTINA</t>
  </si>
  <si>
    <t>SANDIA</t>
  </si>
  <si>
    <t>YUNGUYO</t>
  </si>
  <si>
    <t>MOYOBAMBA</t>
  </si>
  <si>
    <t>BELLAVISTA</t>
  </si>
  <si>
    <t>EL DORADO</t>
  </si>
  <si>
    <t>LAMAS</t>
  </si>
  <si>
    <t>PICOTA</t>
  </si>
  <si>
    <t>RIOJA</t>
  </si>
  <si>
    <t>TOCACHE</t>
  </si>
  <si>
    <t>CANDARAVE</t>
  </si>
  <si>
    <t>TARATA</t>
  </si>
  <si>
    <t>CONTRALMIRANTE VILLAR</t>
  </si>
  <si>
    <t>ZARUMILLA</t>
  </si>
  <si>
    <t>CORONEL PORTILLO</t>
  </si>
  <si>
    <t>PURUS</t>
  </si>
  <si>
    <t>LORETO</t>
  </si>
  <si>
    <t>MORBILIDAD (6 MESES)</t>
  </si>
  <si>
    <t>BARRANCA</t>
  </si>
  <si>
    <t>CAJATAMBO</t>
  </si>
  <si>
    <t>CANTA</t>
  </si>
  <si>
    <t>HUARAL</t>
  </si>
  <si>
    <t>HUAURA</t>
  </si>
  <si>
    <t>YAUYOS</t>
  </si>
  <si>
    <t>OYON</t>
  </si>
  <si>
    <t>LIMA</t>
  </si>
  <si>
    <t>BONGARA</t>
  </si>
  <si>
    <t>CONDORCANQUI</t>
  </si>
  <si>
    <t>LUYA</t>
  </si>
  <si>
    <t>RODRIGUEZ DE MENDOZA</t>
  </si>
  <si>
    <t>UTCUBAMBA</t>
  </si>
  <si>
    <t>ASUNCION</t>
  </si>
  <si>
    <t>BOLOGNESI</t>
  </si>
  <si>
    <t>HUAYLAS</t>
  </si>
  <si>
    <t>MARISCAL LUZURIAGA</t>
  </si>
  <si>
    <t>PALLASCA</t>
  </si>
  <si>
    <t>SANTA</t>
  </si>
  <si>
    <t>AYMARAES</t>
  </si>
  <si>
    <t>COTABAMBAS</t>
  </si>
  <si>
    <t>GRAU</t>
  </si>
  <si>
    <t>CASTILLA</t>
  </si>
  <si>
    <t>CAYLLOMA</t>
  </si>
  <si>
    <t>ISLAY</t>
  </si>
  <si>
    <t>LA UNION</t>
  </si>
  <si>
    <t>HUANCA SANCOS</t>
  </si>
  <si>
    <t>LA MAR</t>
  </si>
  <si>
    <t>LUCANAS</t>
  </si>
  <si>
    <t>PARINACOCHAS</t>
  </si>
  <si>
    <t>PAUCAR DEL SARA SARA</t>
  </si>
  <si>
    <t>SUCRE</t>
  </si>
  <si>
    <t>VICTOR FAJARDO</t>
  </si>
  <si>
    <t>HUALGAYOC</t>
  </si>
  <si>
    <t>SAN MARCOS</t>
  </si>
  <si>
    <t>CALLAO</t>
  </si>
  <si>
    <t>CANAS</t>
  </si>
  <si>
    <t>CANCHIS</t>
  </si>
  <si>
    <t>CHUMBIVILCAS</t>
  </si>
  <si>
    <t>LA CONVENCION</t>
  </si>
  <si>
    <t>QUISPICANCHI</t>
  </si>
  <si>
    <t>ANGARAES</t>
  </si>
  <si>
    <t>TAYACAJA</t>
  </si>
  <si>
    <t>DOS DE MAYO</t>
  </si>
  <si>
    <t>HUACAYBAMBA</t>
  </si>
  <si>
    <t>HUAMALIES</t>
  </si>
  <si>
    <t>LAURICOCHA</t>
  </si>
  <si>
    <t>LEONCIO PRADO</t>
  </si>
  <si>
    <t>MARAÑON</t>
  </si>
  <si>
    <t>PACHITEA</t>
  </si>
  <si>
    <t>PUERTO  INCA</t>
  </si>
  <si>
    <t>YAROWILCA</t>
  </si>
  <si>
    <t>CHINCHA</t>
  </si>
  <si>
    <t>YAULI</t>
  </si>
  <si>
    <t>LA LIBERTAD</t>
  </si>
  <si>
    <t>GRAN CHIMU</t>
  </si>
  <si>
    <t>JULCAN</t>
  </si>
  <si>
    <t>PACASMAYO</t>
  </si>
  <si>
    <t>PATAZ</t>
  </si>
  <si>
    <t>SANCHEZ CARRION</t>
  </si>
  <si>
    <t>CAÑETE</t>
  </si>
  <si>
    <t>HUAROCHIRI</t>
  </si>
  <si>
    <t>ALTO AMAZONAS</t>
  </si>
  <si>
    <t>DATEM</t>
  </si>
  <si>
    <t>MAYNAS</t>
  </si>
  <si>
    <t>TAHUAMANU</t>
  </si>
  <si>
    <t>GENERAL SANCHEZ CERRO</t>
  </si>
  <si>
    <t>MARISCAL NIETO</t>
  </si>
  <si>
    <t>DANIEL ALCIDES CARRION</t>
  </si>
  <si>
    <t>MORROPON</t>
  </si>
  <si>
    <t>TALARA</t>
  </si>
  <si>
    <t>CARABAYA</t>
  </si>
  <si>
    <t>CHUCUITO</t>
  </si>
  <si>
    <t>EL COLLAO</t>
  </si>
  <si>
    <t>MELGAR</t>
  </si>
  <si>
    <t>SAN ROMAN</t>
  </si>
  <si>
    <t>HUALLAGA</t>
  </si>
  <si>
    <t>MARISCAL CACERES</t>
  </si>
  <si>
    <t>ATALAYA</t>
  </si>
  <si>
    <t>PADRE ABAD</t>
  </si>
  <si>
    <t>ANTONIO RAYMONDI</t>
  </si>
  <si>
    <t>CARLOS F. FITZCARRALD</t>
  </si>
  <si>
    <t>Ancon</t>
  </si>
  <si>
    <t>Ate</t>
  </si>
  <si>
    <t>Barranco</t>
  </si>
  <si>
    <t>Brena</t>
  </si>
  <si>
    <t>Carabayllo</t>
  </si>
  <si>
    <t>Chaclacayo</t>
  </si>
  <si>
    <t>Chorrillos</t>
  </si>
  <si>
    <t>Cieneguilla</t>
  </si>
  <si>
    <t>Comas</t>
  </si>
  <si>
    <t>El Agustino</t>
  </si>
  <si>
    <t>Independencia</t>
  </si>
  <si>
    <t>Jesus Maria</t>
  </si>
  <si>
    <t>La Molina</t>
  </si>
  <si>
    <t>La Victoria</t>
  </si>
  <si>
    <t>Lima</t>
  </si>
  <si>
    <t>Lince</t>
  </si>
  <si>
    <t>Los Olivos</t>
  </si>
  <si>
    <t>Lurigancho</t>
  </si>
  <si>
    <t>Lurin</t>
  </si>
  <si>
    <t>Magdalena del Mar</t>
  </si>
  <si>
    <t>Pueblo Libre</t>
  </si>
  <si>
    <t>Miraflores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</si>
  <si>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</si>
  <si>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</si>
  <si>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</si>
  <si>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</si>
  <si>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</si>
  <si>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</si>
  <si>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</si>
  <si>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</si>
  <si>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</si>
  <si>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</si>
  <si>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</si>
  <si>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</si>
  <si>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Martin de Porres</t>
  </si>
  <si>
    <t>San Miguel</t>
  </si>
  <si>
    <t>Santa Anita</t>
  </si>
  <si>
    <t>Santa Maria del Mar</t>
  </si>
  <si>
    <t>Santa Rosa</t>
  </si>
  <si>
    <t>Santiago de Surco</t>
  </si>
  <si>
    <t>Surquillo</t>
  </si>
  <si>
    <t>Villa El Salvador</t>
  </si>
  <si>
    <t>Villa Maria del Triunfo</t>
  </si>
  <si>
    <t>N° CASOS TB</t>
  </si>
  <si>
    <t>XDR
(12 MESES)</t>
  </si>
  <si>
    <t>TB/SIDA
(09 MESES)</t>
  </si>
  <si>
    <t>150138-301287: MUNICIPALIDAD DISTRITAL DE SANTA MARIA DEL MAR</t>
  </si>
  <si>
    <t>REGION</t>
  </si>
  <si>
    <t xml:space="preserve">  020301-300102: MUNICIPALIDAD PROVINCIAL DE ANTONIO RAYMONDI - LLAMELLIN </t>
  </si>
  <si>
    <t>021501-300199: MUNICIPALIDAD PROVINCIAL DE PALLASCA - CABANA</t>
  </si>
  <si>
    <t>100401-300912: MUNICIPALIDAD PROVINCIAL DE HUACAYBAMBA</t>
  </si>
  <si>
    <t>130501-301157: MUNICIPALIDAD PROVINCIAL DE JULCAN</t>
  </si>
  <si>
    <t>130801-301176: MUNICIPALIDAD PROVINCIAL DE PATAZ - TAYABAMBA</t>
  </si>
  <si>
    <t>TOTALES</t>
  </si>
  <si>
    <t>AYABACA</t>
  </si>
  <si>
    <t>PUTUMAYO</t>
  </si>
  <si>
    <t>BOLIVAR</t>
  </si>
  <si>
    <t>130101-301127: MUNICIPALIDAD PROVINCIAL DE BOLIVAR</t>
  </si>
  <si>
    <t>MDR
(12 MESES)</t>
  </si>
  <si>
    <t>JORGE
 BASADRE</t>
  </si>
  <si>
    <t>CASTRO-
VIRREYNA</t>
  </si>
  <si>
    <t>CONDE-
SUYOS</t>
  </si>
  <si>
    <t>NUMERO DE CASOS DE TUBERCULOSIS A NIVEL DE GOBIERNO LOCAL (MUNICIPALIDADES DISTRITALES LIMA METROPOLITANA Y PROVINCIAL  EN REGIONES)</t>
  </si>
  <si>
    <t>Fuente: DPCTB - MINSA</t>
  </si>
  <si>
    <t>EN SOLES X TRATAMIENTO</t>
  </si>
  <si>
    <t>PRESUPUESTO PANTBC 2018</t>
  </si>
  <si>
    <t>TOTAL GASTOS OPERATIVOS POR AÑO</t>
  </si>
  <si>
    <t>TODOS LOS CASOS POR PROVINCIA</t>
  </si>
  <si>
    <t>DEMANDA ADICIONAL</t>
  </si>
  <si>
    <t>PRESUPUESTO REGULAR</t>
  </si>
  <si>
    <t>TOTAL ANUAL PARA TRANSFERENCIA</t>
  </si>
  <si>
    <t>NÚMERO DE CASOS DE TUBERCULOSIS Y PRESUPUESTO A NIVEL NACIONAL DE LA MODALIDAD PANTBC DEL PCA DEL AÑO 2018 (MUNICIPALIDADES DISTRITALES DE LIMA METROPOLITANA Y PROVINCIALES EN LAS REGIONES DEL PAÍS)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</si>
</sst>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"/>
  </numFmts>
  <fonts count="1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.5"/>
      <name val="Calibri"/>
      <family val="2"/>
      <scheme val="minor"/>
    </font>
    <font>
      <sz val="7.5"/>
      <color theme="1"/>
      <name val="Calibri"/>
      <family val="2"/>
      <scheme val="minor"/>
    </font>
    <font>
      <sz val="6"/>
      <name val="Arial"/>
      <family val="2"/>
    </font>
    <font>
      <sz val="10"/>
      <name val="Arial"/>
      <family val="2"/>
    </font>
    <font>
      <b/>
      <sz val="7.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7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3" fontId="6" fillId="2" borderId="22" xfId="0" applyNumberFormat="1" applyFont="1" applyFill="1" applyBorder="1" applyAlignment="1">
      <alignment horizontal="center" vertical="center" wrapText="1"/>
    </xf>
    <xf numFmtId="3" fontId="6" fillId="2" borderId="23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6" fillId="2" borderId="24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9" xfId="0" applyNumberFormat="1" applyFont="1" applyFill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3" fontId="16" fillId="2" borderId="21" xfId="0" applyNumberFormat="1" applyFont="1" applyFill="1" applyBorder="1" applyAlignment="1">
      <alignment horizontal="center" vertical="center" wrapText="1"/>
    </xf>
    <xf numFmtId="3" fontId="16" fillId="2" borderId="17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10</xdr:row>
      <xdr:rowOff>0</xdr:rowOff>
    </xdr:from>
    <xdr:to>
      <xdr:col>26</xdr:col>
      <xdr:colOff>190500</xdr:colOff>
      <xdr:row>11</xdr:row>
      <xdr:rowOff>57150</xdr:rowOff>
    </xdr:to>
    <xdr:pic>
      <xdr:nvPicPr>
        <xdr:cNvPr id="2" name="1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3" name="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4" name="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5" name="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6" name="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7" name="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152400</xdr:colOff>
      <xdr:row>10</xdr:row>
      <xdr:rowOff>152400</xdr:rowOff>
    </xdr:to>
    <xdr:pic>
      <xdr:nvPicPr>
        <xdr:cNvPr id="8" name="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51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190500</xdr:colOff>
      <xdr:row>31</xdr:row>
      <xdr:rowOff>57150</xdr:rowOff>
    </xdr:to>
    <xdr:pic>
      <xdr:nvPicPr>
        <xdr:cNvPr id="9" name="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0" name="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1" name="1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2" name="1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3" name="1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4" name="1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152400</xdr:colOff>
      <xdr:row>30</xdr:row>
      <xdr:rowOff>152400</xdr:rowOff>
    </xdr:to>
    <xdr:pic>
      <xdr:nvPicPr>
        <xdr:cNvPr id="15" name="1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114300</xdr:colOff>
      <xdr:row>30</xdr:row>
      <xdr:rowOff>114300</xdr:rowOff>
    </xdr:to>
    <xdr:pic>
      <xdr:nvPicPr>
        <xdr:cNvPr id="1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114300</xdr:colOff>
      <xdr:row>30</xdr:row>
      <xdr:rowOff>114300</xdr:rowOff>
    </xdr:to>
    <xdr:pic>
      <xdr:nvPicPr>
        <xdr:cNvPr id="1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114300</xdr:colOff>
      <xdr:row>30</xdr:row>
      <xdr:rowOff>114300</xdr:rowOff>
    </xdr:to>
    <xdr:pic>
      <xdr:nvPicPr>
        <xdr:cNvPr id="1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8554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190500</xdr:colOff>
      <xdr:row>38</xdr:row>
      <xdr:rowOff>57149</xdr:rowOff>
    </xdr:to>
    <xdr:pic>
      <xdr:nvPicPr>
        <xdr:cNvPr id="19" name="1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0" name="1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114300</xdr:rowOff>
    </xdr:to>
    <xdr:pic>
      <xdr:nvPicPr>
        <xdr:cNvPr id="21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472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2" name="2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3" name="2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4" name="2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5" name="2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152400</xdr:colOff>
      <xdr:row>37</xdr:row>
      <xdr:rowOff>152400</xdr:rowOff>
    </xdr:to>
    <xdr:pic>
      <xdr:nvPicPr>
        <xdr:cNvPr id="26" name="2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114300</xdr:colOff>
      <xdr:row>37</xdr:row>
      <xdr:rowOff>114300</xdr:rowOff>
    </xdr:to>
    <xdr:pic>
      <xdr:nvPicPr>
        <xdr:cNvPr id="2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37</xdr:row>
      <xdr:rowOff>0</xdr:rowOff>
    </xdr:from>
    <xdr:to>
      <xdr:col>26</xdr:col>
      <xdr:colOff>114300</xdr:colOff>
      <xdr:row>37</xdr:row>
      <xdr:rowOff>114300</xdr:rowOff>
    </xdr:to>
    <xdr:pic>
      <xdr:nvPicPr>
        <xdr:cNvPr id="2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2472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190500</xdr:colOff>
      <xdr:row>46</xdr:row>
      <xdr:rowOff>57149</xdr:rowOff>
    </xdr:to>
    <xdr:pic>
      <xdr:nvPicPr>
        <xdr:cNvPr id="29" name="2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0" name="2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1" name="3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2" name="3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3" name="3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4" name="3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152400</xdr:colOff>
      <xdr:row>45</xdr:row>
      <xdr:rowOff>152400</xdr:rowOff>
    </xdr:to>
    <xdr:pic>
      <xdr:nvPicPr>
        <xdr:cNvPr id="35" name="3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114300</xdr:colOff>
      <xdr:row>45</xdr:row>
      <xdr:rowOff>114300</xdr:rowOff>
    </xdr:to>
    <xdr:pic>
      <xdr:nvPicPr>
        <xdr:cNvPr id="3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114300</xdr:colOff>
      <xdr:row>45</xdr:row>
      <xdr:rowOff>114300</xdr:rowOff>
    </xdr:to>
    <xdr:pic>
      <xdr:nvPicPr>
        <xdr:cNvPr id="3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114300</xdr:colOff>
      <xdr:row>45</xdr:row>
      <xdr:rowOff>114300</xdr:rowOff>
    </xdr:to>
    <xdr:pic>
      <xdr:nvPicPr>
        <xdr:cNvPr id="3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190500</xdr:colOff>
      <xdr:row>57</xdr:row>
      <xdr:rowOff>57151</xdr:rowOff>
    </xdr:to>
    <xdr:pic>
      <xdr:nvPicPr>
        <xdr:cNvPr id="39" name="3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0" name="3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1" name="4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2" name="4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3" name="4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4" name="4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152400</xdr:colOff>
      <xdr:row>56</xdr:row>
      <xdr:rowOff>152400</xdr:rowOff>
    </xdr:to>
    <xdr:pic>
      <xdr:nvPicPr>
        <xdr:cNvPr id="45" name="4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114300</xdr:colOff>
      <xdr:row>56</xdr:row>
      <xdr:rowOff>114300</xdr:rowOff>
    </xdr:to>
    <xdr:pic>
      <xdr:nvPicPr>
        <xdr:cNvPr id="4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114300</xdr:colOff>
      <xdr:row>56</xdr:row>
      <xdr:rowOff>114300</xdr:rowOff>
    </xdr:to>
    <xdr:pic>
      <xdr:nvPicPr>
        <xdr:cNvPr id="4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114300</xdr:colOff>
      <xdr:row>56</xdr:row>
      <xdr:rowOff>114300</xdr:rowOff>
    </xdr:to>
    <xdr:pic>
      <xdr:nvPicPr>
        <xdr:cNvPr id="4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3945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49" name="4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50" name="4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51" name="5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52" name="5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53" name="5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152400</xdr:colOff>
      <xdr:row>69</xdr:row>
      <xdr:rowOff>152400</xdr:rowOff>
    </xdr:to>
    <xdr:pic>
      <xdr:nvPicPr>
        <xdr:cNvPr id="54" name="5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114300</xdr:colOff>
      <xdr:row>69</xdr:row>
      <xdr:rowOff>114300</xdr:rowOff>
    </xdr:to>
    <xdr:pic>
      <xdr:nvPicPr>
        <xdr:cNvPr id="5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114300</xdr:colOff>
      <xdr:row>69</xdr:row>
      <xdr:rowOff>114300</xdr:rowOff>
    </xdr:to>
    <xdr:pic>
      <xdr:nvPicPr>
        <xdr:cNvPr id="5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69</xdr:row>
      <xdr:rowOff>0</xdr:rowOff>
    </xdr:from>
    <xdr:to>
      <xdr:col>26</xdr:col>
      <xdr:colOff>114300</xdr:colOff>
      <xdr:row>69</xdr:row>
      <xdr:rowOff>114300</xdr:rowOff>
    </xdr:to>
    <xdr:pic>
      <xdr:nvPicPr>
        <xdr:cNvPr id="5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179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190500</xdr:colOff>
      <xdr:row>70</xdr:row>
      <xdr:rowOff>571499</xdr:rowOff>
    </xdr:to>
    <xdr:pic>
      <xdr:nvPicPr>
        <xdr:cNvPr id="59" name="5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0" name="5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1" name="6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2" name="6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3" name="6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4" name="6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152400</xdr:colOff>
      <xdr:row>70</xdr:row>
      <xdr:rowOff>152400</xdr:rowOff>
    </xdr:to>
    <xdr:pic>
      <xdr:nvPicPr>
        <xdr:cNvPr id="65" name="6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114300</xdr:colOff>
      <xdr:row>70</xdr:row>
      <xdr:rowOff>114300</xdr:rowOff>
    </xdr:to>
    <xdr:pic>
      <xdr:nvPicPr>
        <xdr:cNvPr id="67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114300</xdr:colOff>
      <xdr:row>70</xdr:row>
      <xdr:rowOff>114300</xdr:rowOff>
    </xdr:to>
    <xdr:pic>
      <xdr:nvPicPr>
        <xdr:cNvPr id="68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70</xdr:row>
      <xdr:rowOff>0</xdr:rowOff>
    </xdr:from>
    <xdr:to>
      <xdr:col>26</xdr:col>
      <xdr:colOff>114300</xdr:colOff>
      <xdr:row>70</xdr:row>
      <xdr:rowOff>114300</xdr:rowOff>
    </xdr:to>
    <xdr:pic>
      <xdr:nvPicPr>
        <xdr:cNvPr id="69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248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0" name="6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2" name="7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3" name="7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4" name="7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5" name="7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83</xdr:row>
      <xdr:rowOff>0</xdr:rowOff>
    </xdr:from>
    <xdr:to>
      <xdr:col>26</xdr:col>
      <xdr:colOff>152400</xdr:colOff>
      <xdr:row>83</xdr:row>
      <xdr:rowOff>152400</xdr:rowOff>
    </xdr:to>
    <xdr:pic>
      <xdr:nvPicPr>
        <xdr:cNvPr id="76" name="7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5796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77" name="7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78" name="7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79" name="7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80" name="7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81" name="8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90</xdr:row>
      <xdr:rowOff>0</xdr:rowOff>
    </xdr:from>
    <xdr:to>
      <xdr:col>26</xdr:col>
      <xdr:colOff>152400</xdr:colOff>
      <xdr:row>90</xdr:row>
      <xdr:rowOff>152400</xdr:rowOff>
    </xdr:to>
    <xdr:pic>
      <xdr:nvPicPr>
        <xdr:cNvPr id="82" name="8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247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3" name="8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4" name="8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5" name="8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6" name="8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7" name="8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101</xdr:row>
      <xdr:rowOff>0</xdr:rowOff>
    </xdr:from>
    <xdr:to>
      <xdr:col>26</xdr:col>
      <xdr:colOff>152400</xdr:colOff>
      <xdr:row>101</xdr:row>
      <xdr:rowOff>152400</xdr:rowOff>
    </xdr:to>
    <xdr:pic>
      <xdr:nvPicPr>
        <xdr:cNvPr id="88" name="8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697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89" name="8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90" name="8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91" name="9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92" name="9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93" name="9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106</xdr:row>
      <xdr:rowOff>0</xdr:rowOff>
    </xdr:from>
    <xdr:to>
      <xdr:col>26</xdr:col>
      <xdr:colOff>152400</xdr:colOff>
      <xdr:row>106</xdr:row>
      <xdr:rowOff>152400</xdr:rowOff>
    </xdr:to>
    <xdr:pic>
      <xdr:nvPicPr>
        <xdr:cNvPr id="94" name="9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6943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190500</xdr:colOff>
      <xdr:row>115</xdr:row>
      <xdr:rowOff>409575</xdr:rowOff>
    </xdr:to>
    <xdr:pic>
      <xdr:nvPicPr>
        <xdr:cNvPr id="95" name="94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96" name="9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114300</xdr:colOff>
      <xdr:row>115</xdr:row>
      <xdr:rowOff>114300</xdr:rowOff>
    </xdr:to>
    <xdr:pic>
      <xdr:nvPicPr>
        <xdr:cNvPr id="97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5171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98" name="9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99" name="9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100" name="9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101" name="10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115</xdr:row>
      <xdr:rowOff>0</xdr:rowOff>
    </xdr:from>
    <xdr:to>
      <xdr:col>26</xdr:col>
      <xdr:colOff>152400</xdr:colOff>
      <xdr:row>115</xdr:row>
      <xdr:rowOff>152400</xdr:rowOff>
    </xdr:to>
    <xdr:pic>
      <xdr:nvPicPr>
        <xdr:cNvPr id="102" name="10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7517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3" name="10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4" name="10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5" name="10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6" name="10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7" name="10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127</xdr:row>
      <xdr:rowOff>0</xdr:rowOff>
    </xdr:from>
    <xdr:to>
      <xdr:col>26</xdr:col>
      <xdr:colOff>152400</xdr:colOff>
      <xdr:row>127</xdr:row>
      <xdr:rowOff>152400</xdr:rowOff>
    </xdr:to>
    <xdr:pic>
      <xdr:nvPicPr>
        <xdr:cNvPr id="108" name="10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008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09" name="10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10" name="10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11" name="11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12" name="11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13" name="11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130</xdr:row>
      <xdr:rowOff>0</xdr:rowOff>
    </xdr:from>
    <xdr:to>
      <xdr:col>26</xdr:col>
      <xdr:colOff>152400</xdr:colOff>
      <xdr:row>130</xdr:row>
      <xdr:rowOff>152400</xdr:rowOff>
    </xdr:to>
    <xdr:pic>
      <xdr:nvPicPr>
        <xdr:cNvPr id="114" name="11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81314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15" name="11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17" name="11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18" name="11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19" name="11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20" name="11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182</xdr:row>
      <xdr:rowOff>0</xdr:rowOff>
    </xdr:from>
    <xdr:to>
      <xdr:col>26</xdr:col>
      <xdr:colOff>152400</xdr:colOff>
      <xdr:row>182</xdr:row>
      <xdr:rowOff>152400</xdr:rowOff>
    </xdr:to>
    <xdr:pic>
      <xdr:nvPicPr>
        <xdr:cNvPr id="121" name="12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2746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2" name="12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3" name="12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4" name="12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5" name="12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6" name="12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190</xdr:row>
      <xdr:rowOff>0</xdr:rowOff>
    </xdr:from>
    <xdr:to>
      <xdr:col>26</xdr:col>
      <xdr:colOff>152400</xdr:colOff>
      <xdr:row>190</xdr:row>
      <xdr:rowOff>152400</xdr:rowOff>
    </xdr:to>
    <xdr:pic>
      <xdr:nvPicPr>
        <xdr:cNvPr id="127" name="12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72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190500</xdr:colOff>
      <xdr:row>193</xdr:row>
      <xdr:rowOff>409575</xdr:rowOff>
    </xdr:to>
    <xdr:pic>
      <xdr:nvPicPr>
        <xdr:cNvPr id="128" name="127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29" name="12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30" name="12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31" name="13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32" name="13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33" name="13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193</xdr:row>
      <xdr:rowOff>0</xdr:rowOff>
    </xdr:from>
    <xdr:to>
      <xdr:col>26</xdr:col>
      <xdr:colOff>152400</xdr:colOff>
      <xdr:row>193</xdr:row>
      <xdr:rowOff>152400</xdr:rowOff>
    </xdr:to>
    <xdr:pic>
      <xdr:nvPicPr>
        <xdr:cNvPr id="134" name="13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848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190500</xdr:colOff>
      <xdr:row>196</xdr:row>
      <xdr:rowOff>409575</xdr:rowOff>
    </xdr:to>
    <xdr:pic>
      <xdr:nvPicPr>
        <xdr:cNvPr id="135" name="134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36" name="13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38" name="13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39" name="13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40" name="13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41" name="14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196</xdr:row>
      <xdr:rowOff>0</xdr:rowOff>
    </xdr:from>
    <xdr:to>
      <xdr:col>26</xdr:col>
      <xdr:colOff>152400</xdr:colOff>
      <xdr:row>196</xdr:row>
      <xdr:rowOff>152400</xdr:rowOff>
    </xdr:to>
    <xdr:pic>
      <xdr:nvPicPr>
        <xdr:cNvPr id="142" name="14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097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3" name="14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4" name="14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5" name="14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6" name="14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7" name="14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199</xdr:row>
      <xdr:rowOff>0</xdr:rowOff>
    </xdr:from>
    <xdr:to>
      <xdr:col>26</xdr:col>
      <xdr:colOff>152400</xdr:colOff>
      <xdr:row>199</xdr:row>
      <xdr:rowOff>152400</xdr:rowOff>
    </xdr:to>
    <xdr:pic>
      <xdr:nvPicPr>
        <xdr:cNvPr id="148" name="14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301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49" name="14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50" name="14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51" name="15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52" name="15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53" name="15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207</xdr:row>
      <xdr:rowOff>0</xdr:rowOff>
    </xdr:from>
    <xdr:to>
      <xdr:col>26</xdr:col>
      <xdr:colOff>152400</xdr:colOff>
      <xdr:row>207</xdr:row>
      <xdr:rowOff>152400</xdr:rowOff>
    </xdr:to>
    <xdr:pic>
      <xdr:nvPicPr>
        <xdr:cNvPr id="154" name="15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16290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55" name="15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57" name="15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58" name="15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59" name="15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60" name="15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220</xdr:row>
      <xdr:rowOff>0</xdr:rowOff>
    </xdr:from>
    <xdr:to>
      <xdr:col>26</xdr:col>
      <xdr:colOff>152400</xdr:colOff>
      <xdr:row>220</xdr:row>
      <xdr:rowOff>152400</xdr:rowOff>
    </xdr:to>
    <xdr:pic>
      <xdr:nvPicPr>
        <xdr:cNvPr id="161" name="16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161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2" name="16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4" name="16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5" name="16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6" name="16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7" name="16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230</xdr:row>
      <xdr:rowOff>0</xdr:rowOff>
    </xdr:from>
    <xdr:to>
      <xdr:col>26</xdr:col>
      <xdr:colOff>152400</xdr:colOff>
      <xdr:row>230</xdr:row>
      <xdr:rowOff>152400</xdr:rowOff>
    </xdr:to>
    <xdr:pic>
      <xdr:nvPicPr>
        <xdr:cNvPr id="168" name="16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612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190500</xdr:colOff>
      <xdr:row>234</xdr:row>
      <xdr:rowOff>409575</xdr:rowOff>
    </xdr:to>
    <xdr:pic>
      <xdr:nvPicPr>
        <xdr:cNvPr id="169" name="16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0" name="16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1" name="17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2" name="17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3" name="17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4" name="17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234</xdr:row>
      <xdr:rowOff>0</xdr:rowOff>
    </xdr:from>
    <xdr:to>
      <xdr:col>26</xdr:col>
      <xdr:colOff>152400</xdr:colOff>
      <xdr:row>234</xdr:row>
      <xdr:rowOff>152400</xdr:rowOff>
    </xdr:to>
    <xdr:pic>
      <xdr:nvPicPr>
        <xdr:cNvPr id="175" name="17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7758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190500</xdr:colOff>
      <xdr:row>237</xdr:row>
      <xdr:rowOff>409575</xdr:rowOff>
    </xdr:to>
    <xdr:pic>
      <xdr:nvPicPr>
        <xdr:cNvPr id="176" name="175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77" name="17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78" name="17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79" name="17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80" name="17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81" name="18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237</xdr:row>
      <xdr:rowOff>0</xdr:rowOff>
    </xdr:from>
    <xdr:to>
      <xdr:col>26</xdr:col>
      <xdr:colOff>152400</xdr:colOff>
      <xdr:row>237</xdr:row>
      <xdr:rowOff>152400</xdr:rowOff>
    </xdr:to>
    <xdr:pic>
      <xdr:nvPicPr>
        <xdr:cNvPr id="182" name="18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12898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37</xdr:row>
      <xdr:rowOff>0</xdr:rowOff>
    </xdr:from>
    <xdr:ext cx="114300" cy="114300"/>
    <xdr:pic>
      <xdr:nvPicPr>
        <xdr:cNvPr id="183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2472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83</xdr:row>
      <xdr:rowOff>0</xdr:rowOff>
    </xdr:from>
    <xdr:ext cx="114300" cy="114300"/>
    <xdr:pic>
      <xdr:nvPicPr>
        <xdr:cNvPr id="184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57969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30</xdr:row>
      <xdr:rowOff>0</xdr:rowOff>
    </xdr:from>
    <xdr:to>
      <xdr:col>24</xdr:col>
      <xdr:colOff>190500</xdr:colOff>
      <xdr:row>33</xdr:row>
      <xdr:rowOff>114300</xdr:rowOff>
    </xdr:to>
    <xdr:pic>
      <xdr:nvPicPr>
        <xdr:cNvPr id="9" name="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905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0" name="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1" name="1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2" name="1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3" name="1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4" name="1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152400</xdr:colOff>
      <xdr:row>30</xdr:row>
      <xdr:rowOff>152400</xdr:rowOff>
    </xdr:to>
    <xdr:pic>
      <xdr:nvPicPr>
        <xdr:cNvPr id="15" name="1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114300</xdr:colOff>
      <xdr:row>30</xdr:row>
      <xdr:rowOff>114300</xdr:rowOff>
    </xdr:to>
    <xdr:pic>
      <xdr:nvPicPr>
        <xdr:cNvPr id="1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114300</xdr:colOff>
      <xdr:row>30</xdr:row>
      <xdr:rowOff>114300</xdr:rowOff>
    </xdr:to>
    <xdr:pic>
      <xdr:nvPicPr>
        <xdr:cNvPr id="1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30</xdr:row>
      <xdr:rowOff>0</xdr:rowOff>
    </xdr:from>
    <xdr:to>
      <xdr:col>24</xdr:col>
      <xdr:colOff>114300</xdr:colOff>
      <xdr:row>30</xdr:row>
      <xdr:rowOff>114300</xdr:rowOff>
    </xdr:to>
    <xdr:pic>
      <xdr:nvPicPr>
        <xdr:cNvPr id="1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912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190500</xdr:colOff>
      <xdr:row>40</xdr:row>
      <xdr:rowOff>114299</xdr:rowOff>
    </xdr:to>
    <xdr:pic>
      <xdr:nvPicPr>
        <xdr:cNvPr id="19" name="1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90500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0" name="1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114300</xdr:rowOff>
    </xdr:to>
    <xdr:pic>
      <xdr:nvPicPr>
        <xdr:cNvPr id="21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2" name="2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3" name="2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4" name="2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5" name="2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152400</xdr:colOff>
      <xdr:row>37</xdr:row>
      <xdr:rowOff>152400</xdr:rowOff>
    </xdr:to>
    <xdr:pic>
      <xdr:nvPicPr>
        <xdr:cNvPr id="26" name="2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114300</xdr:colOff>
      <xdr:row>37</xdr:row>
      <xdr:rowOff>114300</xdr:rowOff>
    </xdr:to>
    <xdr:pic>
      <xdr:nvPicPr>
        <xdr:cNvPr id="2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37</xdr:row>
      <xdr:rowOff>0</xdr:rowOff>
    </xdr:from>
    <xdr:to>
      <xdr:col>24</xdr:col>
      <xdr:colOff>114300</xdr:colOff>
      <xdr:row>37</xdr:row>
      <xdr:rowOff>114300</xdr:rowOff>
    </xdr:to>
    <xdr:pic>
      <xdr:nvPicPr>
        <xdr:cNvPr id="2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190500</xdr:colOff>
      <xdr:row>48</xdr:row>
      <xdr:rowOff>114299</xdr:rowOff>
    </xdr:to>
    <xdr:pic>
      <xdr:nvPicPr>
        <xdr:cNvPr id="29" name="2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90500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0" name="2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1" name="3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2" name="3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3" name="3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4" name="3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152400</xdr:colOff>
      <xdr:row>45</xdr:row>
      <xdr:rowOff>152400</xdr:rowOff>
    </xdr:to>
    <xdr:pic>
      <xdr:nvPicPr>
        <xdr:cNvPr id="35" name="3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114300</xdr:colOff>
      <xdr:row>45</xdr:row>
      <xdr:rowOff>114300</xdr:rowOff>
    </xdr:to>
    <xdr:pic>
      <xdr:nvPicPr>
        <xdr:cNvPr id="3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114300</xdr:colOff>
      <xdr:row>45</xdr:row>
      <xdr:rowOff>114300</xdr:rowOff>
    </xdr:to>
    <xdr:pic>
      <xdr:nvPicPr>
        <xdr:cNvPr id="3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45</xdr:row>
      <xdr:rowOff>0</xdr:rowOff>
    </xdr:from>
    <xdr:to>
      <xdr:col>24</xdr:col>
      <xdr:colOff>114300</xdr:colOff>
      <xdr:row>45</xdr:row>
      <xdr:rowOff>114300</xdr:rowOff>
    </xdr:to>
    <xdr:pic>
      <xdr:nvPicPr>
        <xdr:cNvPr id="3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2855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190500</xdr:colOff>
      <xdr:row>59</xdr:row>
      <xdr:rowOff>114301</xdr:rowOff>
    </xdr:to>
    <xdr:pic>
      <xdr:nvPicPr>
        <xdr:cNvPr id="39" name="3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90500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0" name="3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1" name="4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2" name="4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3" name="4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4" name="4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152400</xdr:colOff>
      <xdr:row>56</xdr:row>
      <xdr:rowOff>152400</xdr:rowOff>
    </xdr:to>
    <xdr:pic>
      <xdr:nvPicPr>
        <xdr:cNvPr id="45" name="4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114300</xdr:colOff>
      <xdr:row>56</xdr:row>
      <xdr:rowOff>114300</xdr:rowOff>
    </xdr:to>
    <xdr:pic>
      <xdr:nvPicPr>
        <xdr:cNvPr id="46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114300</xdr:colOff>
      <xdr:row>56</xdr:row>
      <xdr:rowOff>114300</xdr:rowOff>
    </xdr:to>
    <xdr:pic>
      <xdr:nvPicPr>
        <xdr:cNvPr id="47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114300</xdr:colOff>
      <xdr:row>56</xdr:row>
      <xdr:rowOff>114300</xdr:rowOff>
    </xdr:to>
    <xdr:pic>
      <xdr:nvPicPr>
        <xdr:cNvPr id="48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3547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49" name="4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50" name="4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51" name="5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52" name="5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53" name="5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152400</xdr:colOff>
      <xdr:row>69</xdr:row>
      <xdr:rowOff>152400</xdr:rowOff>
    </xdr:to>
    <xdr:pic>
      <xdr:nvPicPr>
        <xdr:cNvPr id="54" name="5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114300</xdr:colOff>
      <xdr:row>69</xdr:row>
      <xdr:rowOff>114300</xdr:rowOff>
    </xdr:to>
    <xdr:pic>
      <xdr:nvPicPr>
        <xdr:cNvPr id="55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114300</xdr:colOff>
      <xdr:row>69</xdr:row>
      <xdr:rowOff>114300</xdr:rowOff>
    </xdr:to>
    <xdr:pic>
      <xdr:nvPicPr>
        <xdr:cNvPr id="56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69</xdr:row>
      <xdr:rowOff>0</xdr:rowOff>
    </xdr:from>
    <xdr:to>
      <xdr:col>24</xdr:col>
      <xdr:colOff>114300</xdr:colOff>
      <xdr:row>69</xdr:row>
      <xdr:rowOff>114300</xdr:rowOff>
    </xdr:to>
    <xdr:pic>
      <xdr:nvPicPr>
        <xdr:cNvPr id="57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364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190500</xdr:colOff>
      <xdr:row>72</xdr:row>
      <xdr:rowOff>190499</xdr:rowOff>
    </xdr:to>
    <xdr:pic>
      <xdr:nvPicPr>
        <xdr:cNvPr id="58" name="5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9050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59" name="5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60" name="6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61" name="6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62" name="6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63" name="6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152400</xdr:colOff>
      <xdr:row>70</xdr:row>
      <xdr:rowOff>152400</xdr:rowOff>
    </xdr:to>
    <xdr:pic>
      <xdr:nvPicPr>
        <xdr:cNvPr id="64" name="6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114300</xdr:colOff>
      <xdr:row>70</xdr:row>
      <xdr:rowOff>114300</xdr:rowOff>
    </xdr:to>
    <xdr:pic>
      <xdr:nvPicPr>
        <xdr:cNvPr id="65" name="ctl00_CPH1_Mt0_ImgGlobeCertifica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114300</xdr:colOff>
      <xdr:row>70</xdr:row>
      <xdr:rowOff>114300</xdr:rowOff>
    </xdr:to>
    <xdr:pic>
      <xdr:nvPicPr>
        <xdr:cNvPr id="66" name="ctl00_CPH1_Mt0_ImgGlobeCompAnual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70</xdr:row>
      <xdr:rowOff>0</xdr:rowOff>
    </xdr:from>
    <xdr:to>
      <xdr:col>24</xdr:col>
      <xdr:colOff>114300</xdr:colOff>
      <xdr:row>70</xdr:row>
      <xdr:rowOff>114300</xdr:rowOff>
    </xdr:to>
    <xdr:pic>
      <xdr:nvPicPr>
        <xdr:cNvPr id="67" name="ctl00_CPH1_Mt0_ImgGlobeEjecucion" descr="http://apps5.mineco.gob.pe/transparencia/Images/globe_left_blue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44272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68" name="6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69" name="7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70" name="7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71" name="7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72" name="7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83</xdr:row>
      <xdr:rowOff>0</xdr:rowOff>
    </xdr:from>
    <xdr:to>
      <xdr:col>24</xdr:col>
      <xdr:colOff>152400</xdr:colOff>
      <xdr:row>83</xdr:row>
      <xdr:rowOff>152400</xdr:rowOff>
    </xdr:to>
    <xdr:pic>
      <xdr:nvPicPr>
        <xdr:cNvPr id="73" name="7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244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4" name="7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5" name="7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6" name="7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7" name="7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8" name="8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90</xdr:row>
      <xdr:rowOff>0</xdr:rowOff>
    </xdr:from>
    <xdr:to>
      <xdr:col>24</xdr:col>
      <xdr:colOff>152400</xdr:colOff>
      <xdr:row>90</xdr:row>
      <xdr:rowOff>152400</xdr:rowOff>
    </xdr:to>
    <xdr:pic>
      <xdr:nvPicPr>
        <xdr:cNvPr id="79" name="8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5684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0" name="8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1" name="8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2" name="8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3" name="8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4" name="8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101</xdr:row>
      <xdr:rowOff>0</xdr:rowOff>
    </xdr:from>
    <xdr:to>
      <xdr:col>24</xdr:col>
      <xdr:colOff>152400</xdr:colOff>
      <xdr:row>101</xdr:row>
      <xdr:rowOff>152400</xdr:rowOff>
    </xdr:to>
    <xdr:pic>
      <xdr:nvPicPr>
        <xdr:cNvPr id="85" name="8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376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86" name="8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87" name="8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88" name="9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89" name="9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90" name="9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106</xdr:row>
      <xdr:rowOff>0</xdr:rowOff>
    </xdr:from>
    <xdr:to>
      <xdr:col>24</xdr:col>
      <xdr:colOff>152400</xdr:colOff>
      <xdr:row>106</xdr:row>
      <xdr:rowOff>152400</xdr:rowOff>
    </xdr:to>
    <xdr:pic>
      <xdr:nvPicPr>
        <xdr:cNvPr id="91" name="9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6690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190500</xdr:colOff>
      <xdr:row>117</xdr:row>
      <xdr:rowOff>28575</xdr:rowOff>
    </xdr:to>
    <xdr:pic>
      <xdr:nvPicPr>
        <xdr:cNvPr id="92" name="94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905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3" name="9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114300</xdr:colOff>
      <xdr:row>115</xdr:row>
      <xdr:rowOff>114300</xdr:rowOff>
    </xdr:to>
    <xdr:pic>
      <xdr:nvPicPr>
        <xdr:cNvPr id="94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2561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5" name="9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6" name="9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7" name="9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8" name="10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115</xdr:row>
      <xdr:rowOff>0</xdr:rowOff>
    </xdr:from>
    <xdr:to>
      <xdr:col>24</xdr:col>
      <xdr:colOff>152400</xdr:colOff>
      <xdr:row>115</xdr:row>
      <xdr:rowOff>152400</xdr:rowOff>
    </xdr:to>
    <xdr:pic>
      <xdr:nvPicPr>
        <xdr:cNvPr id="99" name="10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7256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0" name="10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1" name="10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2" name="10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3" name="10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4" name="10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127</xdr:row>
      <xdr:rowOff>0</xdr:rowOff>
    </xdr:from>
    <xdr:to>
      <xdr:col>24</xdr:col>
      <xdr:colOff>152400</xdr:colOff>
      <xdr:row>127</xdr:row>
      <xdr:rowOff>152400</xdr:rowOff>
    </xdr:to>
    <xdr:pic>
      <xdr:nvPicPr>
        <xdr:cNvPr id="105" name="10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010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06" name="10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07" name="10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08" name="11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09" name="11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10" name="11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130</xdr:row>
      <xdr:rowOff>0</xdr:rowOff>
    </xdr:from>
    <xdr:to>
      <xdr:col>24</xdr:col>
      <xdr:colOff>152400</xdr:colOff>
      <xdr:row>130</xdr:row>
      <xdr:rowOff>152400</xdr:rowOff>
    </xdr:to>
    <xdr:pic>
      <xdr:nvPicPr>
        <xdr:cNvPr id="111" name="11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819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2" name="11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3" name="11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4" name="11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5" name="11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6" name="11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182</xdr:row>
      <xdr:rowOff>0</xdr:rowOff>
    </xdr:from>
    <xdr:to>
      <xdr:col>24</xdr:col>
      <xdr:colOff>152400</xdr:colOff>
      <xdr:row>182</xdr:row>
      <xdr:rowOff>152400</xdr:rowOff>
    </xdr:to>
    <xdr:pic>
      <xdr:nvPicPr>
        <xdr:cNvPr id="117" name="12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468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18" name="12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19" name="12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20" name="12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21" name="12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22" name="12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190</xdr:row>
      <xdr:rowOff>0</xdr:rowOff>
    </xdr:from>
    <xdr:to>
      <xdr:col>24</xdr:col>
      <xdr:colOff>152400</xdr:colOff>
      <xdr:row>190</xdr:row>
      <xdr:rowOff>152400</xdr:rowOff>
    </xdr:to>
    <xdr:pic>
      <xdr:nvPicPr>
        <xdr:cNvPr id="123" name="12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1971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190500</xdr:colOff>
      <xdr:row>195</xdr:row>
      <xdr:rowOff>28575</xdr:rowOff>
    </xdr:to>
    <xdr:pic>
      <xdr:nvPicPr>
        <xdr:cNvPr id="124" name="127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905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25" name="12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26" name="12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27" name="13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28" name="13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29" name="13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193</xdr:row>
      <xdr:rowOff>0</xdr:rowOff>
    </xdr:from>
    <xdr:to>
      <xdr:col>24</xdr:col>
      <xdr:colOff>152400</xdr:colOff>
      <xdr:row>193</xdr:row>
      <xdr:rowOff>152400</xdr:rowOff>
    </xdr:to>
    <xdr:pic>
      <xdr:nvPicPr>
        <xdr:cNvPr id="130" name="13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159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190500</xdr:colOff>
      <xdr:row>198</xdr:row>
      <xdr:rowOff>28575</xdr:rowOff>
    </xdr:to>
    <xdr:pic>
      <xdr:nvPicPr>
        <xdr:cNvPr id="131" name="134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905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2" name="13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3" name="13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4" name="13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5" name="13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6" name="14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196</xdr:row>
      <xdr:rowOff>0</xdr:rowOff>
    </xdr:from>
    <xdr:to>
      <xdr:col>24</xdr:col>
      <xdr:colOff>152400</xdr:colOff>
      <xdr:row>196</xdr:row>
      <xdr:rowOff>152400</xdr:rowOff>
    </xdr:to>
    <xdr:pic>
      <xdr:nvPicPr>
        <xdr:cNvPr id="137" name="14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348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38" name="14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39" name="14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40" name="14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41" name="14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42" name="14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199</xdr:row>
      <xdr:rowOff>0</xdr:rowOff>
    </xdr:from>
    <xdr:to>
      <xdr:col>24</xdr:col>
      <xdr:colOff>152400</xdr:colOff>
      <xdr:row>199</xdr:row>
      <xdr:rowOff>152400</xdr:rowOff>
    </xdr:to>
    <xdr:pic>
      <xdr:nvPicPr>
        <xdr:cNvPr id="143" name="14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2536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4" name="14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5" name="14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6" name="15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7" name="15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8" name="15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207</xdr:row>
      <xdr:rowOff>0</xdr:rowOff>
    </xdr:from>
    <xdr:to>
      <xdr:col>24</xdr:col>
      <xdr:colOff>152400</xdr:colOff>
      <xdr:row>207</xdr:row>
      <xdr:rowOff>152400</xdr:rowOff>
    </xdr:to>
    <xdr:pic>
      <xdr:nvPicPr>
        <xdr:cNvPr id="149" name="15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0397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0" name="15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1" name="15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2" name="15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3" name="15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4" name="15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220</xdr:row>
      <xdr:rowOff>0</xdr:rowOff>
    </xdr:from>
    <xdr:to>
      <xdr:col>24</xdr:col>
      <xdr:colOff>152400</xdr:colOff>
      <xdr:row>220</xdr:row>
      <xdr:rowOff>152400</xdr:rowOff>
    </xdr:to>
    <xdr:pic>
      <xdr:nvPicPr>
        <xdr:cNvPr id="155" name="16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3856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56" name="16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57" name="16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58" name="16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59" name="165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60" name="16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230</xdr:row>
      <xdr:rowOff>0</xdr:rowOff>
    </xdr:from>
    <xdr:to>
      <xdr:col>24</xdr:col>
      <xdr:colOff>152400</xdr:colOff>
      <xdr:row>230</xdr:row>
      <xdr:rowOff>152400</xdr:rowOff>
    </xdr:to>
    <xdr:pic>
      <xdr:nvPicPr>
        <xdr:cNvPr id="161" name="16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48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190500</xdr:colOff>
      <xdr:row>236</xdr:row>
      <xdr:rowOff>28575</xdr:rowOff>
    </xdr:to>
    <xdr:pic>
      <xdr:nvPicPr>
        <xdr:cNvPr id="162" name="168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905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3" name="16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4" name="17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5" name="17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6" name="172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7" name="173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234</xdr:row>
      <xdr:rowOff>0</xdr:rowOff>
    </xdr:from>
    <xdr:to>
      <xdr:col>24</xdr:col>
      <xdr:colOff>152400</xdr:colOff>
      <xdr:row>234</xdr:row>
      <xdr:rowOff>152400</xdr:rowOff>
    </xdr:to>
    <xdr:pic>
      <xdr:nvPicPr>
        <xdr:cNvPr id="168" name="174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737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190500</xdr:colOff>
      <xdr:row>239</xdr:row>
      <xdr:rowOff>28575</xdr:rowOff>
    </xdr:to>
    <xdr:pic>
      <xdr:nvPicPr>
        <xdr:cNvPr id="169" name="175 Imagen" descr="http://apps5.mineco.gob.pe/transparencia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905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0" name="176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1" name="177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2" name="178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3" name="179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4" name="180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237</xdr:row>
      <xdr:rowOff>0</xdr:rowOff>
    </xdr:from>
    <xdr:to>
      <xdr:col>24</xdr:col>
      <xdr:colOff>152400</xdr:colOff>
      <xdr:row>237</xdr:row>
      <xdr:rowOff>152400</xdr:rowOff>
    </xdr:to>
    <xdr:pic>
      <xdr:nvPicPr>
        <xdr:cNvPr id="175" name="181 Imagen" descr="http://apps5.mineco.gob.pe/transparencia/images/Up-y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14925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37</xdr:row>
      <xdr:rowOff>0</xdr:rowOff>
    </xdr:from>
    <xdr:ext cx="114300" cy="114300"/>
    <xdr:pic>
      <xdr:nvPicPr>
        <xdr:cNvPr id="176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83</xdr:row>
      <xdr:rowOff>0</xdr:rowOff>
    </xdr:from>
    <xdr:ext cx="114300" cy="114300"/>
    <xdr:pic>
      <xdr:nvPicPr>
        <xdr:cNvPr id="177" name="ctl00_CPH1_RptHistory_ctl02_Img1" descr="http://apps5.mineco.gob.pe/transparencia/Images/globe_left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244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6"/>
  <sheetViews>
    <sheetView view="pageBreakPreview" topLeftCell="A56" zoomScale="142" zoomScaleNormal="100" zoomScaleSheetLayoutView="142" workbookViewId="0">
      <selection activeCell="E148" sqref="E148"/>
    </sheetView>
  </sheetViews>
  <sheetFormatPr baseColWidth="10" defaultRowHeight="9" x14ac:dyDescent="0.25"/>
  <cols>
    <col min="1" max="1" width="23.7109375" style="24" customWidth="1"/>
    <col min="2" max="2" width="10" style="24" customWidth="1"/>
    <col min="3" max="3" width="10.85546875" style="24" customWidth="1"/>
    <col min="4" max="4" width="15.28515625" style="24" customWidth="1"/>
    <col min="5" max="5" width="9.85546875" style="9" customWidth="1"/>
    <col min="6" max="6" width="7.42578125" style="9" customWidth="1"/>
    <col min="7" max="7" width="9.42578125" style="9" customWidth="1"/>
    <col min="8" max="8" width="8.85546875" style="9" customWidth="1"/>
    <col min="9" max="9" width="2.42578125" style="4" hidden="1" customWidth="1"/>
    <col min="10" max="10" width="9.5703125" style="8" customWidth="1"/>
    <col min="11" max="11" width="13.85546875" style="4" customWidth="1"/>
    <col min="12" max="26" width="7.85546875" style="4" customWidth="1"/>
    <col min="27" max="29" width="7.28515625" style="4" customWidth="1"/>
    <col min="30" max="16384" width="11.42578125" style="4"/>
  </cols>
  <sheetData>
    <row r="1" spans="1:26" ht="87" customHeight="1" thickBot="1" x14ac:dyDescent="0.3">
      <c r="A1" s="76" t="s">
        <v>495</v>
      </c>
      <c r="B1" s="77"/>
      <c r="C1" s="77"/>
      <c r="D1" s="77"/>
      <c r="E1" s="77"/>
      <c r="F1" s="77"/>
      <c r="G1" s="77"/>
      <c r="H1" s="77"/>
    </row>
    <row r="2" spans="1:26" ht="33" customHeight="1" thickBot="1" x14ac:dyDescent="0.3">
      <c r="A2" s="81" t="s">
        <v>232</v>
      </c>
      <c r="B2" s="83" t="s">
        <v>480</v>
      </c>
      <c r="C2" s="81" t="s">
        <v>234</v>
      </c>
      <c r="D2" s="81" t="s">
        <v>233</v>
      </c>
      <c r="E2" s="85" t="s">
        <v>476</v>
      </c>
      <c r="F2" s="86"/>
      <c r="G2" s="86"/>
      <c r="H2" s="87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7" customFormat="1" ht="50.1" customHeight="1" thickBot="1" x14ac:dyDescent="0.3">
      <c r="A3" s="82"/>
      <c r="B3" s="84"/>
      <c r="C3" s="82"/>
      <c r="D3" s="82"/>
      <c r="E3" s="25" t="s">
        <v>350</v>
      </c>
      <c r="F3" s="25" t="s">
        <v>478</v>
      </c>
      <c r="G3" s="25" t="s">
        <v>491</v>
      </c>
      <c r="H3" s="25" t="s">
        <v>477</v>
      </c>
      <c r="I3" s="1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3" customFormat="1" ht="50.1" customHeight="1" x14ac:dyDescent="0.25">
      <c r="A4" s="19" t="s">
        <v>231</v>
      </c>
      <c r="B4" s="21" t="s">
        <v>235</v>
      </c>
      <c r="C4" s="19" t="s">
        <v>254</v>
      </c>
      <c r="D4" s="19" t="s">
        <v>0</v>
      </c>
      <c r="E4" s="10">
        <v>10</v>
      </c>
      <c r="F4" s="10">
        <v>0</v>
      </c>
      <c r="G4" s="10">
        <v>0</v>
      </c>
      <c r="H4" s="10">
        <v>0</v>
      </c>
      <c r="I4" s="11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3" customFormat="1" ht="50.1" customHeight="1" x14ac:dyDescent="0.25">
      <c r="A5" s="19" t="s">
        <v>231</v>
      </c>
      <c r="B5" s="21" t="s">
        <v>235</v>
      </c>
      <c r="C5" s="19" t="s">
        <v>255</v>
      </c>
      <c r="D5" s="19" t="s">
        <v>1</v>
      </c>
      <c r="E5" s="10">
        <v>16</v>
      </c>
      <c r="F5" s="10"/>
      <c r="G5" s="10">
        <v>0</v>
      </c>
      <c r="H5" s="10">
        <v>0</v>
      </c>
      <c r="I5" s="11"/>
      <c r="J5" s="1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28" customFormat="1" ht="50.1" customHeight="1" x14ac:dyDescent="0.25">
      <c r="A6" s="19" t="s">
        <v>231</v>
      </c>
      <c r="B6" s="21" t="s">
        <v>235</v>
      </c>
      <c r="C6" s="19" t="s">
        <v>359</v>
      </c>
      <c r="D6" s="19" t="s">
        <v>2</v>
      </c>
      <c r="E6" s="10">
        <v>1</v>
      </c>
      <c r="F6" s="10">
        <v>0</v>
      </c>
      <c r="G6" s="10">
        <v>0</v>
      </c>
      <c r="H6" s="10">
        <v>0</v>
      </c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50.1" customHeight="1" x14ac:dyDescent="0.25">
      <c r="A7" s="19" t="s">
        <v>231</v>
      </c>
      <c r="B7" s="21" t="s">
        <v>235</v>
      </c>
      <c r="C7" s="19" t="s">
        <v>360</v>
      </c>
      <c r="D7" s="19" t="s">
        <v>3</v>
      </c>
      <c r="E7" s="10">
        <v>14</v>
      </c>
      <c r="F7" s="10">
        <v>0</v>
      </c>
      <c r="G7" s="10">
        <v>0</v>
      </c>
      <c r="H7" s="10">
        <v>0</v>
      </c>
      <c r="I7" s="11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28" customFormat="1" ht="50.1" customHeight="1" x14ac:dyDescent="0.25">
      <c r="A8" s="19" t="s">
        <v>231</v>
      </c>
      <c r="B8" s="21" t="s">
        <v>235</v>
      </c>
      <c r="C8" s="19" t="s">
        <v>361</v>
      </c>
      <c r="D8" s="19" t="s">
        <v>4</v>
      </c>
      <c r="E8" s="10">
        <v>3</v>
      </c>
      <c r="F8" s="10">
        <v>0</v>
      </c>
      <c r="G8" s="10">
        <v>0</v>
      </c>
      <c r="H8" s="10">
        <v>0</v>
      </c>
      <c r="I8" s="11"/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50.1" customHeight="1" x14ac:dyDescent="0.25">
      <c r="A9" s="19" t="s">
        <v>231</v>
      </c>
      <c r="B9" s="21" t="s">
        <v>235</v>
      </c>
      <c r="C9" s="19" t="s">
        <v>362</v>
      </c>
      <c r="D9" s="19" t="s">
        <v>5</v>
      </c>
      <c r="E9" s="10">
        <v>4</v>
      </c>
      <c r="F9" s="10">
        <v>0</v>
      </c>
      <c r="G9" s="10">
        <v>0</v>
      </c>
      <c r="H9" s="10">
        <v>0</v>
      </c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50.1" customHeight="1" x14ac:dyDescent="0.25">
      <c r="A10" s="19" t="s">
        <v>231</v>
      </c>
      <c r="B10" s="21" t="s">
        <v>235</v>
      </c>
      <c r="C10" s="19" t="s">
        <v>363</v>
      </c>
      <c r="D10" s="19" t="s">
        <v>6</v>
      </c>
      <c r="E10" s="10">
        <v>27</v>
      </c>
      <c r="F10" s="10">
        <v>0</v>
      </c>
      <c r="G10" s="10">
        <v>0</v>
      </c>
      <c r="H10" s="10">
        <v>0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50.1" customHeight="1" x14ac:dyDescent="0.25">
      <c r="A11" s="19" t="s">
        <v>231</v>
      </c>
      <c r="B11" s="21" t="s">
        <v>236</v>
      </c>
      <c r="C11" s="19" t="s">
        <v>256</v>
      </c>
      <c r="D11" s="19" t="s">
        <v>7</v>
      </c>
      <c r="E11" s="10">
        <v>40</v>
      </c>
      <c r="F11" s="10">
        <v>1</v>
      </c>
      <c r="G11" s="10">
        <v>6</v>
      </c>
      <c r="H11" s="10">
        <v>0</v>
      </c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28" customFormat="1" ht="50.1" customHeight="1" x14ac:dyDescent="0.25">
      <c r="A12" s="19" t="s">
        <v>231</v>
      </c>
      <c r="B12" s="21" t="s">
        <v>236</v>
      </c>
      <c r="C12" s="19" t="s">
        <v>257</v>
      </c>
      <c r="D12" s="19" t="s">
        <v>8</v>
      </c>
      <c r="E12" s="10">
        <v>0</v>
      </c>
      <c r="F12" s="10">
        <v>0</v>
      </c>
      <c r="G12" s="10">
        <v>0</v>
      </c>
      <c r="H12" s="10">
        <v>0</v>
      </c>
      <c r="I12" s="11"/>
      <c r="J12" s="1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3" customFormat="1" ht="50.1" customHeight="1" x14ac:dyDescent="0.25">
      <c r="A13" s="19" t="s">
        <v>231</v>
      </c>
      <c r="B13" s="21" t="s">
        <v>236</v>
      </c>
      <c r="C13" s="19" t="s">
        <v>431</v>
      </c>
      <c r="D13" s="19" t="s">
        <v>481</v>
      </c>
      <c r="E13" s="10">
        <v>0</v>
      </c>
      <c r="F13" s="10">
        <v>0</v>
      </c>
      <c r="G13" s="10">
        <v>0</v>
      </c>
      <c r="H13" s="10">
        <v>0</v>
      </c>
      <c r="I13" s="11"/>
      <c r="J13" s="1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3" customFormat="1" ht="50.1" customHeight="1" x14ac:dyDescent="0.25">
      <c r="A14" s="19" t="s">
        <v>231</v>
      </c>
      <c r="B14" s="21" t="s">
        <v>236</v>
      </c>
      <c r="C14" s="19" t="s">
        <v>364</v>
      </c>
      <c r="D14" s="19" t="s">
        <v>9</v>
      </c>
      <c r="E14" s="10">
        <v>0</v>
      </c>
      <c r="F14" s="10">
        <v>0</v>
      </c>
      <c r="G14" s="10">
        <v>0</v>
      </c>
      <c r="H14" s="10">
        <v>0</v>
      </c>
      <c r="I14" s="11"/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28" customFormat="1" ht="50.1" customHeight="1" x14ac:dyDescent="0.25">
      <c r="A15" s="19" t="s">
        <v>231</v>
      </c>
      <c r="B15" s="21" t="s">
        <v>236</v>
      </c>
      <c r="C15" s="19" t="s">
        <v>365</v>
      </c>
      <c r="D15" s="19" t="s">
        <v>10</v>
      </c>
      <c r="E15" s="10">
        <v>5</v>
      </c>
      <c r="F15" s="10">
        <v>0</v>
      </c>
      <c r="G15" s="10">
        <v>0</v>
      </c>
      <c r="H15" s="10">
        <v>0</v>
      </c>
      <c r="I15" s="11"/>
      <c r="J15" s="1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3" customFormat="1" ht="50.1" customHeight="1" x14ac:dyDescent="0.25">
      <c r="A16" s="19" t="s">
        <v>231</v>
      </c>
      <c r="B16" s="21" t="s">
        <v>236</v>
      </c>
      <c r="C16" s="19" t="s">
        <v>258</v>
      </c>
      <c r="D16" s="19" t="s">
        <v>11</v>
      </c>
      <c r="E16" s="10">
        <v>9</v>
      </c>
      <c r="F16" s="10">
        <v>0</v>
      </c>
      <c r="G16" s="10">
        <v>0</v>
      </c>
      <c r="H16" s="10">
        <v>0</v>
      </c>
      <c r="I16" s="11"/>
      <c r="J16" s="1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s="13" customFormat="1" ht="50.1" customHeight="1" x14ac:dyDescent="0.25">
      <c r="A17" s="19" t="s">
        <v>231</v>
      </c>
      <c r="B17" s="21" t="s">
        <v>236</v>
      </c>
      <c r="C17" s="19" t="s">
        <v>432</v>
      </c>
      <c r="D17" s="19" t="s">
        <v>12</v>
      </c>
      <c r="E17" s="10">
        <v>4</v>
      </c>
      <c r="F17" s="10">
        <v>0</v>
      </c>
      <c r="G17" s="10">
        <v>0</v>
      </c>
      <c r="H17" s="10">
        <v>0</v>
      </c>
      <c r="I17" s="11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3" customFormat="1" ht="50.1" customHeight="1" x14ac:dyDescent="0.25">
      <c r="A18" s="19" t="s">
        <v>231</v>
      </c>
      <c r="B18" s="21" t="s">
        <v>236</v>
      </c>
      <c r="C18" s="19" t="s">
        <v>259</v>
      </c>
      <c r="D18" s="19" t="s">
        <v>13</v>
      </c>
      <c r="E18" s="10">
        <v>55</v>
      </c>
      <c r="F18" s="10">
        <v>4</v>
      </c>
      <c r="G18" s="10">
        <v>2</v>
      </c>
      <c r="H18" s="10">
        <v>0</v>
      </c>
      <c r="I18" s="11"/>
      <c r="J18" s="1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28" customFormat="1" ht="50.1" customHeight="1" x14ac:dyDescent="0.25">
      <c r="A19" s="19" t="s">
        <v>231</v>
      </c>
      <c r="B19" s="21" t="s">
        <v>236</v>
      </c>
      <c r="C19" s="19" t="s">
        <v>260</v>
      </c>
      <c r="D19" s="19" t="s">
        <v>14</v>
      </c>
      <c r="E19" s="10">
        <v>2</v>
      </c>
      <c r="F19" s="10">
        <v>0</v>
      </c>
      <c r="G19" s="10">
        <v>0</v>
      </c>
      <c r="H19" s="10">
        <v>0</v>
      </c>
      <c r="I19" s="11"/>
      <c r="J19" s="1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13" customFormat="1" ht="50.1" customHeight="1" x14ac:dyDescent="0.25">
      <c r="A20" s="19" t="s">
        <v>231</v>
      </c>
      <c r="B20" s="21" t="s">
        <v>236</v>
      </c>
      <c r="C20" s="19" t="s">
        <v>261</v>
      </c>
      <c r="D20" s="19" t="s">
        <v>15</v>
      </c>
      <c r="E20" s="10">
        <v>7</v>
      </c>
      <c r="F20" s="10">
        <v>0</v>
      </c>
      <c r="G20" s="10">
        <v>0</v>
      </c>
      <c r="H20" s="10">
        <v>0</v>
      </c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13" customFormat="1" ht="50.1" customHeight="1" x14ac:dyDescent="0.25">
      <c r="A21" s="19" t="s">
        <v>231</v>
      </c>
      <c r="B21" s="21" t="s">
        <v>236</v>
      </c>
      <c r="C21" s="19" t="s">
        <v>262</v>
      </c>
      <c r="D21" s="19" t="s">
        <v>16</v>
      </c>
      <c r="E21" s="10">
        <v>20</v>
      </c>
      <c r="F21" s="10">
        <v>1</v>
      </c>
      <c r="G21" s="10">
        <v>1</v>
      </c>
      <c r="H21" s="10">
        <v>0</v>
      </c>
      <c r="I21" s="11"/>
      <c r="J21" s="1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3" customFormat="1" ht="50.1" customHeight="1" x14ac:dyDescent="0.25">
      <c r="A22" s="19" t="s">
        <v>231</v>
      </c>
      <c r="B22" s="21" t="s">
        <v>236</v>
      </c>
      <c r="C22" s="19" t="s">
        <v>366</v>
      </c>
      <c r="D22" s="19" t="s">
        <v>17</v>
      </c>
      <c r="E22" s="10">
        <v>7</v>
      </c>
      <c r="F22" s="10">
        <v>0</v>
      </c>
      <c r="G22" s="10">
        <v>0</v>
      </c>
      <c r="H22" s="10">
        <v>0</v>
      </c>
      <c r="I22" s="11"/>
      <c r="J22" s="1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3" customFormat="1" ht="50.1" customHeight="1" x14ac:dyDescent="0.25">
      <c r="A23" s="19" t="s">
        <v>231</v>
      </c>
      <c r="B23" s="21" t="s">
        <v>236</v>
      </c>
      <c r="C23" s="19" t="s">
        <v>367</v>
      </c>
      <c r="D23" s="19" t="s">
        <v>18</v>
      </c>
      <c r="E23" s="10">
        <v>1</v>
      </c>
      <c r="F23" s="10">
        <v>0</v>
      </c>
      <c r="G23" s="10">
        <v>0</v>
      </c>
      <c r="H23" s="10">
        <v>0</v>
      </c>
      <c r="I23" s="11"/>
      <c r="J23" s="1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28" customFormat="1" ht="50.1" customHeight="1" x14ac:dyDescent="0.25">
      <c r="A24" s="19" t="s">
        <v>231</v>
      </c>
      <c r="B24" s="21" t="s">
        <v>236</v>
      </c>
      <c r="C24" s="19" t="s">
        <v>263</v>
      </c>
      <c r="D24" s="19" t="s">
        <v>19</v>
      </c>
      <c r="E24" s="10">
        <v>0</v>
      </c>
      <c r="F24" s="10">
        <v>0</v>
      </c>
      <c r="G24" s="10">
        <v>0</v>
      </c>
      <c r="H24" s="10">
        <v>0</v>
      </c>
      <c r="I24" s="11"/>
      <c r="J24" s="1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13" customFormat="1" ht="50.1" customHeight="1" x14ac:dyDescent="0.25">
      <c r="A25" s="19" t="s">
        <v>231</v>
      </c>
      <c r="B25" s="21" t="s">
        <v>236</v>
      </c>
      <c r="C25" s="19" t="s">
        <v>368</v>
      </c>
      <c r="D25" s="19" t="s">
        <v>482</v>
      </c>
      <c r="E25" s="10">
        <v>1</v>
      </c>
      <c r="F25" s="10">
        <v>0</v>
      </c>
      <c r="G25" s="10">
        <v>0</v>
      </c>
      <c r="H25" s="10">
        <v>0</v>
      </c>
      <c r="I25" s="11"/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s="13" customFormat="1" ht="50.1" customHeight="1" x14ac:dyDescent="0.25">
      <c r="A26" s="19" t="s">
        <v>231</v>
      </c>
      <c r="B26" s="21" t="s">
        <v>236</v>
      </c>
      <c r="C26" s="19" t="s">
        <v>264</v>
      </c>
      <c r="D26" s="19" t="s">
        <v>20</v>
      </c>
      <c r="E26" s="10">
        <v>5</v>
      </c>
      <c r="F26" s="10">
        <v>0</v>
      </c>
      <c r="G26" s="10">
        <v>0</v>
      </c>
      <c r="H26" s="10">
        <v>0</v>
      </c>
      <c r="I26" s="11"/>
      <c r="J26" s="1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13" customFormat="1" ht="50.1" customHeight="1" x14ac:dyDescent="0.25">
      <c r="A27" s="19" t="s">
        <v>231</v>
      </c>
      <c r="B27" s="21" t="s">
        <v>236</v>
      </c>
      <c r="C27" s="19" t="s">
        <v>265</v>
      </c>
      <c r="D27" s="19" t="s">
        <v>21</v>
      </c>
      <c r="E27" s="10">
        <v>2</v>
      </c>
      <c r="F27" s="10">
        <v>0</v>
      </c>
      <c r="G27" s="10">
        <v>0</v>
      </c>
      <c r="H27" s="10">
        <v>0</v>
      </c>
      <c r="I27" s="11"/>
      <c r="J27" s="1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13" customFormat="1" ht="50.1" customHeight="1" x14ac:dyDescent="0.25">
      <c r="A28" s="19" t="s">
        <v>231</v>
      </c>
      <c r="B28" s="21" t="s">
        <v>236</v>
      </c>
      <c r="C28" s="19" t="s">
        <v>369</v>
      </c>
      <c r="D28" s="19" t="s">
        <v>22</v>
      </c>
      <c r="E28" s="10">
        <v>550</v>
      </c>
      <c r="F28" s="10">
        <v>26</v>
      </c>
      <c r="G28" s="10">
        <v>43</v>
      </c>
      <c r="H28" s="10">
        <v>1</v>
      </c>
      <c r="I28" s="11"/>
      <c r="J28" s="1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s="13" customFormat="1" ht="50.1" customHeight="1" x14ac:dyDescent="0.25">
      <c r="A29" s="19" t="s">
        <v>231</v>
      </c>
      <c r="B29" s="21" t="s">
        <v>236</v>
      </c>
      <c r="C29" s="19" t="s">
        <v>266</v>
      </c>
      <c r="D29" s="19" t="s">
        <v>23</v>
      </c>
      <c r="E29" s="10">
        <v>2</v>
      </c>
      <c r="F29" s="10">
        <v>0</v>
      </c>
      <c r="G29" s="10">
        <v>0</v>
      </c>
      <c r="H29" s="10">
        <v>0</v>
      </c>
      <c r="I29" s="11"/>
      <c r="J29" s="1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13" customFormat="1" ht="50.1" customHeight="1" x14ac:dyDescent="0.25">
      <c r="A30" s="19" t="s">
        <v>231</v>
      </c>
      <c r="B30" s="21" t="s">
        <v>236</v>
      </c>
      <c r="C30" s="19" t="s">
        <v>267</v>
      </c>
      <c r="D30" s="19" t="s">
        <v>24</v>
      </c>
      <c r="E30" s="10">
        <v>11</v>
      </c>
      <c r="F30" s="10">
        <v>0</v>
      </c>
      <c r="G30" s="10">
        <v>0</v>
      </c>
      <c r="H30" s="10">
        <v>0</v>
      </c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13" customFormat="1" ht="50.1" customHeight="1" x14ac:dyDescent="0.25">
      <c r="A31" s="19" t="s">
        <v>231</v>
      </c>
      <c r="B31" s="21" t="s">
        <v>237</v>
      </c>
      <c r="C31" s="19" t="s">
        <v>268</v>
      </c>
      <c r="D31" s="19" t="s">
        <v>25</v>
      </c>
      <c r="E31" s="14">
        <v>33</v>
      </c>
      <c r="F31" s="14">
        <v>0</v>
      </c>
      <c r="G31" s="14">
        <v>0</v>
      </c>
      <c r="H31" s="14">
        <v>0</v>
      </c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28" customFormat="1" ht="50.1" customHeight="1" x14ac:dyDescent="0.25">
      <c r="A32" s="19" t="s">
        <v>231</v>
      </c>
      <c r="B32" s="21" t="s">
        <v>237</v>
      </c>
      <c r="C32" s="19" t="s">
        <v>269</v>
      </c>
      <c r="D32" s="19" t="s">
        <v>26</v>
      </c>
      <c r="E32" s="14">
        <v>32</v>
      </c>
      <c r="F32" s="14">
        <v>1</v>
      </c>
      <c r="G32" s="14">
        <v>1</v>
      </c>
      <c r="H32" s="14">
        <v>0</v>
      </c>
      <c r="I32" s="11"/>
      <c r="J32" s="1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s="13" customFormat="1" ht="50.1" customHeight="1" x14ac:dyDescent="0.25">
      <c r="A33" s="19" t="s">
        <v>231</v>
      </c>
      <c r="B33" s="21" t="s">
        <v>237</v>
      </c>
      <c r="C33" s="19" t="s">
        <v>270</v>
      </c>
      <c r="D33" s="19" t="s">
        <v>27</v>
      </c>
      <c r="E33" s="14">
        <v>1</v>
      </c>
      <c r="F33" s="14">
        <v>0</v>
      </c>
      <c r="G33" s="14">
        <v>0</v>
      </c>
      <c r="H33" s="14">
        <v>0</v>
      </c>
      <c r="I33" s="11"/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s="13" customFormat="1" ht="50.1" customHeight="1" x14ac:dyDescent="0.25">
      <c r="A34" s="19" t="s">
        <v>231</v>
      </c>
      <c r="B34" s="21" t="s">
        <v>237</v>
      </c>
      <c r="C34" s="19" t="s">
        <v>370</v>
      </c>
      <c r="D34" s="19" t="s">
        <v>28</v>
      </c>
      <c r="E34" s="14">
        <v>2</v>
      </c>
      <c r="F34" s="14">
        <v>0</v>
      </c>
      <c r="G34" s="14">
        <v>0</v>
      </c>
      <c r="H34" s="14">
        <v>0</v>
      </c>
      <c r="I34" s="11"/>
      <c r="J34" s="1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s="13" customFormat="1" ht="50.1" customHeight="1" x14ac:dyDescent="0.25">
      <c r="A35" s="19" t="s">
        <v>231</v>
      </c>
      <c r="B35" s="21" t="s">
        <v>237</v>
      </c>
      <c r="C35" s="19" t="s">
        <v>371</v>
      </c>
      <c r="D35" s="19" t="s">
        <v>29</v>
      </c>
      <c r="E35" s="14">
        <v>21</v>
      </c>
      <c r="F35" s="14">
        <v>0</v>
      </c>
      <c r="G35" s="14">
        <v>0</v>
      </c>
      <c r="H35" s="14">
        <v>0</v>
      </c>
      <c r="I35" s="11"/>
      <c r="J35" s="1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s="28" customFormat="1" ht="50.1" customHeight="1" x14ac:dyDescent="0.25">
      <c r="A36" s="19" t="s">
        <v>231</v>
      </c>
      <c r="B36" s="21" t="s">
        <v>237</v>
      </c>
      <c r="C36" s="19" t="s">
        <v>271</v>
      </c>
      <c r="D36" s="19" t="s">
        <v>30</v>
      </c>
      <c r="E36" s="14">
        <v>3</v>
      </c>
      <c r="F36" s="14">
        <v>0</v>
      </c>
      <c r="G36" s="14">
        <v>0</v>
      </c>
      <c r="H36" s="14">
        <v>0</v>
      </c>
      <c r="I36" s="11"/>
      <c r="J36" s="1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s="13" customFormat="1" ht="50.1" customHeight="1" x14ac:dyDescent="0.25">
      <c r="A37" s="19" t="s">
        <v>231</v>
      </c>
      <c r="B37" s="21" t="s">
        <v>237</v>
      </c>
      <c r="C37" s="19" t="s">
        <v>372</v>
      </c>
      <c r="D37" s="19" t="s">
        <v>31</v>
      </c>
      <c r="E37" s="14">
        <v>3</v>
      </c>
      <c r="F37" s="14">
        <v>0</v>
      </c>
      <c r="G37" s="14">
        <v>0</v>
      </c>
      <c r="H37" s="14">
        <v>0</v>
      </c>
      <c r="I37" s="11"/>
      <c r="J37" s="1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s="13" customFormat="1" ht="50.1" customHeight="1" x14ac:dyDescent="0.25">
      <c r="A38" s="19" t="s">
        <v>231</v>
      </c>
      <c r="B38" s="21" t="s">
        <v>238</v>
      </c>
      <c r="C38" s="19" t="s">
        <v>238</v>
      </c>
      <c r="D38" s="19" t="s">
        <v>32</v>
      </c>
      <c r="E38" s="14">
        <v>458</v>
      </c>
      <c r="F38" s="14">
        <v>18</v>
      </c>
      <c r="G38" s="14">
        <v>9</v>
      </c>
      <c r="H38" s="14">
        <v>0</v>
      </c>
      <c r="I38" s="11"/>
      <c r="J38" s="11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s="13" customFormat="1" ht="50.1" customHeight="1" x14ac:dyDescent="0.25">
      <c r="A39" s="19" t="s">
        <v>231</v>
      </c>
      <c r="B39" s="21" t="s">
        <v>238</v>
      </c>
      <c r="C39" s="19" t="s">
        <v>272</v>
      </c>
      <c r="D39" s="19" t="s">
        <v>33</v>
      </c>
      <c r="E39" s="14">
        <v>60</v>
      </c>
      <c r="F39" s="14">
        <v>2</v>
      </c>
      <c r="G39" s="14">
        <v>5</v>
      </c>
      <c r="H39" s="14">
        <v>0</v>
      </c>
      <c r="I39" s="11"/>
      <c r="J39" s="11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s="13" customFormat="1" ht="50.1" customHeight="1" x14ac:dyDescent="0.25">
      <c r="A40" s="19" t="s">
        <v>231</v>
      </c>
      <c r="B40" s="21" t="s">
        <v>238</v>
      </c>
      <c r="C40" s="19" t="s">
        <v>273</v>
      </c>
      <c r="D40" s="19" t="s">
        <v>34</v>
      </c>
      <c r="E40" s="14">
        <v>37</v>
      </c>
      <c r="F40" s="14">
        <v>0</v>
      </c>
      <c r="G40" s="14">
        <v>0</v>
      </c>
      <c r="H40" s="14">
        <v>0</v>
      </c>
      <c r="I40" s="11"/>
      <c r="J40" s="11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s="13" customFormat="1" ht="50.1" customHeight="1" x14ac:dyDescent="0.25">
      <c r="A41" s="19" t="s">
        <v>231</v>
      </c>
      <c r="B41" s="21" t="s">
        <v>238</v>
      </c>
      <c r="C41" s="19" t="s">
        <v>373</v>
      </c>
      <c r="D41" s="19" t="s">
        <v>35</v>
      </c>
      <c r="E41" s="14">
        <v>18</v>
      </c>
      <c r="F41" s="14">
        <v>1</v>
      </c>
      <c r="G41" s="14">
        <v>0</v>
      </c>
      <c r="H41" s="14">
        <v>0</v>
      </c>
      <c r="I41" s="11"/>
      <c r="J41" s="11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s="13" customFormat="1" ht="50.1" customHeight="1" x14ac:dyDescent="0.25">
      <c r="A42" s="19" t="s">
        <v>231</v>
      </c>
      <c r="B42" s="21" t="s">
        <v>238</v>
      </c>
      <c r="C42" s="19" t="s">
        <v>374</v>
      </c>
      <c r="D42" s="19" t="s">
        <v>36</v>
      </c>
      <c r="E42" s="14">
        <v>41</v>
      </c>
      <c r="F42" s="14">
        <v>1</v>
      </c>
      <c r="G42" s="14">
        <v>0</v>
      </c>
      <c r="H42" s="14">
        <v>0</v>
      </c>
      <c r="I42" s="11"/>
      <c r="J42" s="11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s="28" customFormat="1" ht="50.1" customHeight="1" x14ac:dyDescent="0.25">
      <c r="A43" s="19" t="s">
        <v>231</v>
      </c>
      <c r="B43" s="21" t="s">
        <v>238</v>
      </c>
      <c r="C43" s="19" t="s">
        <v>494</v>
      </c>
      <c r="D43" s="19" t="s">
        <v>37</v>
      </c>
      <c r="E43" s="14">
        <v>3</v>
      </c>
      <c r="F43" s="14">
        <v>0</v>
      </c>
      <c r="G43" s="14">
        <v>1</v>
      </c>
      <c r="H43" s="14">
        <v>0</v>
      </c>
      <c r="I43" s="11"/>
      <c r="J43" s="11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s="13" customFormat="1" ht="50.1" customHeight="1" x14ac:dyDescent="0.25">
      <c r="A44" s="19" t="s">
        <v>231</v>
      </c>
      <c r="B44" s="21" t="s">
        <v>238</v>
      </c>
      <c r="C44" s="19" t="s">
        <v>375</v>
      </c>
      <c r="D44" s="19" t="s">
        <v>38</v>
      </c>
      <c r="E44" s="14">
        <v>33</v>
      </c>
      <c r="F44" s="14">
        <v>0</v>
      </c>
      <c r="G44" s="14">
        <v>1</v>
      </c>
      <c r="H44" s="14">
        <v>0</v>
      </c>
      <c r="I44" s="11"/>
      <c r="J44" s="11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s="13" customFormat="1" ht="50.1" customHeight="1" x14ac:dyDescent="0.25">
      <c r="A45" s="19" t="s">
        <v>231</v>
      </c>
      <c r="B45" s="21" t="s">
        <v>238</v>
      </c>
      <c r="C45" s="19" t="s">
        <v>376</v>
      </c>
      <c r="D45" s="19" t="s">
        <v>39</v>
      </c>
      <c r="E45" s="14">
        <v>6</v>
      </c>
      <c r="F45" s="14">
        <v>0</v>
      </c>
      <c r="G45" s="14">
        <v>0</v>
      </c>
      <c r="H45" s="14">
        <v>0</v>
      </c>
      <c r="I45" s="11"/>
      <c r="J45" s="11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s="13" customFormat="1" ht="50.1" customHeight="1" x14ac:dyDescent="0.25">
      <c r="A46" s="19" t="s">
        <v>231</v>
      </c>
      <c r="B46" s="21" t="s">
        <v>239</v>
      </c>
      <c r="C46" s="19" t="s">
        <v>274</v>
      </c>
      <c r="D46" s="19" t="s">
        <v>40</v>
      </c>
      <c r="E46" s="14">
        <v>85</v>
      </c>
      <c r="F46" s="14">
        <v>0</v>
      </c>
      <c r="G46" s="14">
        <v>5</v>
      </c>
      <c r="H46" s="14">
        <v>0</v>
      </c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s="13" customFormat="1" ht="50.1" customHeight="1" x14ac:dyDescent="0.25">
      <c r="A47" s="19" t="s">
        <v>231</v>
      </c>
      <c r="B47" s="21" t="s">
        <v>239</v>
      </c>
      <c r="C47" s="19" t="s">
        <v>275</v>
      </c>
      <c r="D47" s="19" t="s">
        <v>41</v>
      </c>
      <c r="E47" s="14">
        <v>4</v>
      </c>
      <c r="F47" s="14">
        <v>0</v>
      </c>
      <c r="G47" s="14">
        <v>0</v>
      </c>
      <c r="H47" s="14">
        <v>0</v>
      </c>
      <c r="I47" s="11"/>
      <c r="J47" s="11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s="13" customFormat="1" ht="50.1" customHeight="1" x14ac:dyDescent="0.25">
      <c r="A48" s="19" t="s">
        <v>231</v>
      </c>
      <c r="B48" s="21" t="s">
        <v>239</v>
      </c>
      <c r="C48" s="19" t="s">
        <v>377</v>
      </c>
      <c r="D48" s="19" t="s">
        <v>42</v>
      </c>
      <c r="E48" s="14">
        <v>1</v>
      </c>
      <c r="F48" s="14">
        <v>0</v>
      </c>
      <c r="G48" s="14">
        <v>0</v>
      </c>
      <c r="H48" s="14">
        <v>0</v>
      </c>
      <c r="I48" s="11"/>
      <c r="J48" s="11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s="13" customFormat="1" ht="50.1" customHeight="1" x14ac:dyDescent="0.25">
      <c r="A49" s="19" t="s">
        <v>231</v>
      </c>
      <c r="B49" s="21" t="s">
        <v>239</v>
      </c>
      <c r="C49" s="19" t="s">
        <v>276</v>
      </c>
      <c r="D49" s="19" t="s">
        <v>43</v>
      </c>
      <c r="E49" s="14">
        <v>40</v>
      </c>
      <c r="F49" s="14">
        <v>0</v>
      </c>
      <c r="G49" s="14">
        <v>0</v>
      </c>
      <c r="H49" s="14">
        <v>0</v>
      </c>
      <c r="I49" s="11"/>
      <c r="J49" s="11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s="13" customFormat="1" ht="50.1" customHeight="1" x14ac:dyDescent="0.25">
      <c r="A50" s="19" t="s">
        <v>231</v>
      </c>
      <c r="B50" s="21" t="s">
        <v>239</v>
      </c>
      <c r="C50" s="19" t="s">
        <v>378</v>
      </c>
      <c r="D50" s="19" t="s">
        <v>44</v>
      </c>
      <c r="E50" s="14">
        <v>44</v>
      </c>
      <c r="F50" s="14">
        <v>1</v>
      </c>
      <c r="G50" s="14">
        <v>1</v>
      </c>
      <c r="H50" s="14">
        <v>1</v>
      </c>
      <c r="I50" s="11"/>
      <c r="J50" s="11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s="13" customFormat="1" ht="50.1" customHeight="1" x14ac:dyDescent="0.25">
      <c r="A51" s="19" t="s">
        <v>231</v>
      </c>
      <c r="B51" s="21" t="s">
        <v>239</v>
      </c>
      <c r="C51" s="19" t="s">
        <v>379</v>
      </c>
      <c r="D51" s="19" t="s">
        <v>45</v>
      </c>
      <c r="E51" s="15">
        <v>13</v>
      </c>
      <c r="F51" s="15">
        <v>0</v>
      </c>
      <c r="G51" s="15">
        <v>0</v>
      </c>
      <c r="H51" s="15">
        <v>0</v>
      </c>
      <c r="I51" s="11"/>
      <c r="J51" s="11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s="13" customFormat="1" ht="50.1" customHeight="1" x14ac:dyDescent="0.25">
      <c r="A52" s="19" t="s">
        <v>231</v>
      </c>
      <c r="B52" s="21" t="s">
        <v>239</v>
      </c>
      <c r="C52" s="19" t="s">
        <v>380</v>
      </c>
      <c r="D52" s="19" t="s">
        <v>46</v>
      </c>
      <c r="E52" s="14">
        <v>18</v>
      </c>
      <c r="F52" s="14">
        <v>0</v>
      </c>
      <c r="G52" s="14">
        <v>0</v>
      </c>
      <c r="H52" s="14">
        <v>0</v>
      </c>
      <c r="I52" s="11"/>
      <c r="J52" s="11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s="13" customFormat="1" ht="50.1" customHeight="1" x14ac:dyDescent="0.25">
      <c r="A53" s="19" t="s">
        <v>231</v>
      </c>
      <c r="B53" s="21" t="s">
        <v>239</v>
      </c>
      <c r="C53" s="19" t="s">
        <v>381</v>
      </c>
      <c r="D53" s="19" t="s">
        <v>47</v>
      </c>
      <c r="E53" s="14">
        <v>2</v>
      </c>
      <c r="F53" s="14">
        <v>0</v>
      </c>
      <c r="G53" s="14">
        <v>0</v>
      </c>
      <c r="H53" s="14">
        <v>0</v>
      </c>
      <c r="I53" s="11"/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s="13" customFormat="1" ht="50.1" customHeight="1" x14ac:dyDescent="0.25">
      <c r="A54" s="19" t="s">
        <v>231</v>
      </c>
      <c r="B54" s="21" t="s">
        <v>239</v>
      </c>
      <c r="C54" s="20" t="s">
        <v>382</v>
      </c>
      <c r="D54" s="19" t="s">
        <v>48</v>
      </c>
      <c r="E54" s="14">
        <v>5</v>
      </c>
      <c r="F54" s="14">
        <v>0</v>
      </c>
      <c r="G54" s="14">
        <v>0</v>
      </c>
      <c r="H54" s="14">
        <v>0</v>
      </c>
      <c r="I54" s="11"/>
      <c r="J54" s="11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s="13" customFormat="1" ht="50.1" customHeight="1" x14ac:dyDescent="0.25">
      <c r="A55" s="19" t="s">
        <v>231</v>
      </c>
      <c r="B55" s="26" t="s">
        <v>239</v>
      </c>
      <c r="C55" s="19" t="s">
        <v>383</v>
      </c>
      <c r="D55" s="27" t="s">
        <v>49</v>
      </c>
      <c r="E55" s="14">
        <v>3</v>
      </c>
      <c r="F55" s="14">
        <v>0</v>
      </c>
      <c r="G55" s="14">
        <v>0</v>
      </c>
      <c r="H55" s="14">
        <v>0</v>
      </c>
      <c r="I55" s="11"/>
      <c r="J55" s="1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s="13" customFormat="1" ht="50.1" customHeight="1" x14ac:dyDescent="0.25">
      <c r="A56" s="19" t="s">
        <v>231</v>
      </c>
      <c r="B56" s="21" t="s">
        <v>239</v>
      </c>
      <c r="C56" s="32" t="s">
        <v>277</v>
      </c>
      <c r="D56" s="19" t="s">
        <v>50</v>
      </c>
      <c r="E56" s="14">
        <v>3</v>
      </c>
      <c r="F56" s="14">
        <v>0</v>
      </c>
      <c r="G56" s="14">
        <v>0</v>
      </c>
      <c r="H56" s="14">
        <v>0</v>
      </c>
      <c r="I56" s="11"/>
      <c r="J56" s="11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s="13" customFormat="1" ht="50.1" customHeight="1" x14ac:dyDescent="0.25">
      <c r="A57" s="19" t="s">
        <v>231</v>
      </c>
      <c r="B57" s="21" t="s">
        <v>240</v>
      </c>
      <c r="C57" s="19" t="s">
        <v>240</v>
      </c>
      <c r="D57" s="19" t="s">
        <v>51</v>
      </c>
      <c r="E57" s="14">
        <v>53</v>
      </c>
      <c r="F57" s="14">
        <v>0</v>
      </c>
      <c r="G57" s="14">
        <v>3</v>
      </c>
      <c r="H57" s="14">
        <v>0</v>
      </c>
      <c r="I57" s="11"/>
      <c r="J57" s="11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s="13" customFormat="1" ht="50.1" customHeight="1" x14ac:dyDescent="0.25">
      <c r="A58" s="19" t="s">
        <v>231</v>
      </c>
      <c r="B58" s="21" t="s">
        <v>240</v>
      </c>
      <c r="C58" s="19" t="s">
        <v>278</v>
      </c>
      <c r="D58" s="19" t="s">
        <v>52</v>
      </c>
      <c r="E58" s="14">
        <v>8</v>
      </c>
      <c r="F58" s="14">
        <v>0</v>
      </c>
      <c r="G58" s="14">
        <v>0</v>
      </c>
      <c r="H58" s="14">
        <v>0</v>
      </c>
      <c r="I58" s="11"/>
      <c r="J58" s="1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13" customFormat="1" ht="50.1" customHeight="1" x14ac:dyDescent="0.25">
      <c r="A59" s="19" t="s">
        <v>231</v>
      </c>
      <c r="B59" s="21" t="s">
        <v>240</v>
      </c>
      <c r="C59" s="19" t="s">
        <v>279</v>
      </c>
      <c r="D59" s="19" t="s">
        <v>53</v>
      </c>
      <c r="E59" s="14">
        <v>3</v>
      </c>
      <c r="F59" s="14">
        <v>0</v>
      </c>
      <c r="G59" s="14">
        <v>1</v>
      </c>
      <c r="H59" s="14">
        <v>0</v>
      </c>
      <c r="I59" s="11"/>
      <c r="J59" s="1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s="13" customFormat="1" ht="50.1" customHeight="1" x14ac:dyDescent="0.25">
      <c r="A60" s="19" t="s">
        <v>231</v>
      </c>
      <c r="B60" s="21" t="s">
        <v>240</v>
      </c>
      <c r="C60" s="19" t="s">
        <v>280</v>
      </c>
      <c r="D60" s="19" t="s">
        <v>54</v>
      </c>
      <c r="E60" s="14">
        <v>20</v>
      </c>
      <c r="F60" s="14">
        <v>0</v>
      </c>
      <c r="G60" s="14">
        <v>0</v>
      </c>
      <c r="H60" s="14">
        <v>0</v>
      </c>
      <c r="I60" s="11"/>
      <c r="J60" s="11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s="28" customFormat="1" ht="50.1" customHeight="1" x14ac:dyDescent="0.25">
      <c r="A61" s="19" t="s">
        <v>231</v>
      </c>
      <c r="B61" s="21" t="s">
        <v>240</v>
      </c>
      <c r="C61" s="19" t="s">
        <v>281</v>
      </c>
      <c r="D61" s="19" t="s">
        <v>55</v>
      </c>
      <c r="E61" s="14">
        <v>8</v>
      </c>
      <c r="F61" s="14">
        <v>0</v>
      </c>
      <c r="G61" s="14">
        <v>0</v>
      </c>
      <c r="H61" s="14">
        <v>0</v>
      </c>
      <c r="I61" s="11"/>
      <c r="J61" s="1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s="13" customFormat="1" ht="50.1" customHeight="1" x14ac:dyDescent="0.25">
      <c r="A62" s="19" t="s">
        <v>231</v>
      </c>
      <c r="B62" s="21" t="s">
        <v>240</v>
      </c>
      <c r="C62" s="19" t="s">
        <v>282</v>
      </c>
      <c r="D62" s="19" t="s">
        <v>56</v>
      </c>
      <c r="E62" s="14">
        <v>18</v>
      </c>
      <c r="F62" s="14">
        <v>0</v>
      </c>
      <c r="G62" s="14">
        <v>0</v>
      </c>
      <c r="H62" s="14">
        <v>0</v>
      </c>
      <c r="I62" s="11"/>
      <c r="J62" s="1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customFormat="1" ht="50.1" customHeight="1" x14ac:dyDescent="0.25">
      <c r="A63" s="19" t="s">
        <v>231</v>
      </c>
      <c r="B63" s="21" t="s">
        <v>240</v>
      </c>
      <c r="C63" s="19" t="s">
        <v>384</v>
      </c>
      <c r="D63" s="19" t="s">
        <v>57</v>
      </c>
      <c r="E63" s="14">
        <v>0</v>
      </c>
      <c r="F63" s="14">
        <v>0</v>
      </c>
      <c r="G63" s="14">
        <v>0</v>
      </c>
      <c r="H63" s="14">
        <v>0</v>
      </c>
    </row>
    <row r="64" spans="1:26" s="13" customFormat="1" ht="50.1" customHeight="1" x14ac:dyDescent="0.25">
      <c r="A64" s="19" t="s">
        <v>231</v>
      </c>
      <c r="B64" s="21" t="s">
        <v>240</v>
      </c>
      <c r="C64" s="19" t="s">
        <v>283</v>
      </c>
      <c r="D64" s="19" t="s">
        <v>58</v>
      </c>
      <c r="E64" s="14">
        <v>91</v>
      </c>
      <c r="F64" s="14">
        <v>5</v>
      </c>
      <c r="G64" s="14">
        <v>1</v>
      </c>
      <c r="H64" s="14">
        <v>0</v>
      </c>
      <c r="I64" s="11"/>
      <c r="J64" s="11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s="13" customFormat="1" ht="50.1" customHeight="1" x14ac:dyDescent="0.25">
      <c r="A65" s="19" t="s">
        <v>231</v>
      </c>
      <c r="B65" s="21" t="s">
        <v>240</v>
      </c>
      <c r="C65" s="19" t="s">
        <v>284</v>
      </c>
      <c r="D65" s="19" t="s">
        <v>59</v>
      </c>
      <c r="E65" s="14">
        <v>20</v>
      </c>
      <c r="F65" s="14">
        <v>0</v>
      </c>
      <c r="G65" s="14">
        <v>0</v>
      </c>
      <c r="H65" s="14">
        <v>0</v>
      </c>
      <c r="I65" s="11"/>
      <c r="J65" s="11"/>
      <c r="K65" s="12"/>
      <c r="L65" s="12"/>
      <c r="M65" s="12"/>
      <c r="N65" s="12">
        <v>1794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s="13" customFormat="1" ht="50.1" customHeight="1" x14ac:dyDescent="0.25">
      <c r="A66" s="19" t="s">
        <v>231</v>
      </c>
      <c r="B66" s="21" t="s">
        <v>240</v>
      </c>
      <c r="C66" s="19" t="s">
        <v>385</v>
      </c>
      <c r="D66" s="19" t="s">
        <v>60</v>
      </c>
      <c r="E66" s="14">
        <v>1</v>
      </c>
      <c r="F66" s="14">
        <v>0</v>
      </c>
      <c r="G66" s="14">
        <v>0</v>
      </c>
      <c r="H66" s="14">
        <v>0</v>
      </c>
      <c r="I66" s="11"/>
      <c r="J66" s="11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s="13" customFormat="1" ht="50.1" customHeight="1" x14ac:dyDescent="0.25">
      <c r="A67" s="19" t="s">
        <v>231</v>
      </c>
      <c r="B67" s="21" t="s">
        <v>240</v>
      </c>
      <c r="C67" s="19" t="s">
        <v>285</v>
      </c>
      <c r="D67" s="19" t="s">
        <v>61</v>
      </c>
      <c r="E67" s="14">
        <v>13</v>
      </c>
      <c r="F67" s="14">
        <v>0</v>
      </c>
      <c r="G67" s="14">
        <v>0</v>
      </c>
      <c r="H67" s="14">
        <v>0</v>
      </c>
      <c r="I67" s="11"/>
      <c r="J67" s="11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s="13" customFormat="1" ht="50.1" customHeight="1" x14ac:dyDescent="0.25">
      <c r="A68" s="19" t="s">
        <v>231</v>
      </c>
      <c r="B68" s="21" t="s">
        <v>240</v>
      </c>
      <c r="C68" s="19" t="s">
        <v>286</v>
      </c>
      <c r="D68" s="19" t="s">
        <v>62</v>
      </c>
      <c r="E68" s="14">
        <v>0</v>
      </c>
      <c r="F68" s="14">
        <v>0</v>
      </c>
      <c r="G68" s="14">
        <v>0</v>
      </c>
      <c r="H68" s="14">
        <v>0</v>
      </c>
      <c r="I68" s="11"/>
      <c r="J68" s="11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s="28" customFormat="1" ht="50.1" customHeight="1" x14ac:dyDescent="0.25">
      <c r="A69" s="19" t="s">
        <v>231</v>
      </c>
      <c r="B69" s="21" t="s">
        <v>240</v>
      </c>
      <c r="C69" s="19" t="s">
        <v>287</v>
      </c>
      <c r="D69" s="19" t="s">
        <v>63</v>
      </c>
      <c r="E69" s="14">
        <v>1</v>
      </c>
      <c r="F69" s="14">
        <v>0</v>
      </c>
      <c r="G69" s="14">
        <v>0</v>
      </c>
      <c r="H69" s="14">
        <v>0</v>
      </c>
      <c r="I69" s="11"/>
      <c r="J69" s="11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s="13" customFormat="1" ht="50.1" customHeight="1" x14ac:dyDescent="0.25">
      <c r="A70" s="34" t="s">
        <v>231</v>
      </c>
      <c r="B70" s="35" t="s">
        <v>386</v>
      </c>
      <c r="C70" s="34" t="s">
        <v>386</v>
      </c>
      <c r="D70" s="34" t="s">
        <v>64</v>
      </c>
      <c r="E70" s="36">
        <v>1288</v>
      </c>
      <c r="F70" s="36">
        <v>75</v>
      </c>
      <c r="G70" s="36">
        <v>209</v>
      </c>
      <c r="H70" s="36">
        <v>24</v>
      </c>
      <c r="I70" s="11"/>
      <c r="J70" s="11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s="13" customFormat="1" ht="50.1" customHeight="1" x14ac:dyDescent="0.25">
      <c r="A71" s="19" t="s">
        <v>231</v>
      </c>
      <c r="B71" s="21" t="s">
        <v>241</v>
      </c>
      <c r="C71" s="19" t="s">
        <v>241</v>
      </c>
      <c r="D71" s="19" t="s">
        <v>65</v>
      </c>
      <c r="E71" s="14">
        <v>156</v>
      </c>
      <c r="F71" s="14">
        <v>7</v>
      </c>
      <c r="G71" s="14">
        <v>7</v>
      </c>
      <c r="H71" s="14">
        <v>0</v>
      </c>
      <c r="I71" s="11"/>
      <c r="J71" s="11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s="13" customFormat="1" ht="50.1" customHeight="1" x14ac:dyDescent="0.25">
      <c r="A72" s="19" t="s">
        <v>231</v>
      </c>
      <c r="B72" s="21" t="s">
        <v>241</v>
      </c>
      <c r="C72" s="19" t="s">
        <v>288</v>
      </c>
      <c r="D72" s="19" t="s">
        <v>66</v>
      </c>
      <c r="E72" s="14">
        <v>6</v>
      </c>
      <c r="F72" s="14">
        <v>0</v>
      </c>
      <c r="G72" s="14">
        <v>0</v>
      </c>
      <c r="H72" s="14">
        <v>0</v>
      </c>
      <c r="I72" s="11"/>
      <c r="J72" s="1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s="28" customFormat="1" ht="50.1" customHeight="1" x14ac:dyDescent="0.25">
      <c r="A73" s="19" t="s">
        <v>231</v>
      </c>
      <c r="B73" s="21" t="s">
        <v>241</v>
      </c>
      <c r="C73" s="19" t="s">
        <v>289</v>
      </c>
      <c r="D73" s="19" t="s">
        <v>67</v>
      </c>
      <c r="E73" s="14">
        <v>20</v>
      </c>
      <c r="F73" s="14">
        <v>0</v>
      </c>
      <c r="G73" s="14">
        <v>0</v>
      </c>
      <c r="H73" s="14">
        <v>0</v>
      </c>
      <c r="I73" s="11"/>
      <c r="J73" s="11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s="28" customFormat="1" ht="50.1" customHeight="1" x14ac:dyDescent="0.25">
      <c r="A74" s="19" t="s">
        <v>231</v>
      </c>
      <c r="B74" s="21" t="s">
        <v>241</v>
      </c>
      <c r="C74" s="19" t="s">
        <v>290</v>
      </c>
      <c r="D74" s="19" t="s">
        <v>68</v>
      </c>
      <c r="E74" s="14">
        <v>33</v>
      </c>
      <c r="F74" s="14">
        <v>0</v>
      </c>
      <c r="G74" s="14">
        <v>1</v>
      </c>
      <c r="H74" s="14">
        <v>0</v>
      </c>
      <c r="I74" s="11"/>
      <c r="J74" s="1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s="13" customFormat="1" ht="50.1" customHeight="1" x14ac:dyDescent="0.25">
      <c r="A75" s="19" t="s">
        <v>231</v>
      </c>
      <c r="B75" s="21" t="s">
        <v>241</v>
      </c>
      <c r="C75" s="19" t="s">
        <v>387</v>
      </c>
      <c r="D75" s="19" t="s">
        <v>69</v>
      </c>
      <c r="E75" s="14">
        <v>4</v>
      </c>
      <c r="F75" s="14">
        <v>0</v>
      </c>
      <c r="G75" s="14">
        <v>0</v>
      </c>
      <c r="H75" s="14">
        <v>0</v>
      </c>
      <c r="I75" s="11"/>
      <c r="J75" s="1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s="13" customFormat="1" ht="50.1" customHeight="1" x14ac:dyDescent="0.25">
      <c r="A76" s="19" t="s">
        <v>231</v>
      </c>
      <c r="B76" s="21" t="s">
        <v>241</v>
      </c>
      <c r="C76" s="19" t="s">
        <v>388</v>
      </c>
      <c r="D76" s="19" t="s">
        <v>70</v>
      </c>
      <c r="E76" s="14">
        <v>34</v>
      </c>
      <c r="F76" s="14">
        <v>0</v>
      </c>
      <c r="G76" s="14">
        <v>0</v>
      </c>
      <c r="H76" s="14">
        <v>0</v>
      </c>
      <c r="I76" s="11"/>
      <c r="J76" s="11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s="13" customFormat="1" ht="50.1" customHeight="1" x14ac:dyDescent="0.25">
      <c r="A77" s="19" t="s">
        <v>231</v>
      </c>
      <c r="B77" s="21" t="s">
        <v>241</v>
      </c>
      <c r="C77" s="19" t="s">
        <v>389</v>
      </c>
      <c r="D77" s="19" t="s">
        <v>71</v>
      </c>
      <c r="E77" s="14">
        <v>9</v>
      </c>
      <c r="F77" s="14">
        <v>0</v>
      </c>
      <c r="G77" s="14">
        <v>0</v>
      </c>
      <c r="H77" s="14">
        <v>0</v>
      </c>
      <c r="I77" s="11"/>
      <c r="J77" s="11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s="13" customFormat="1" ht="50.1" customHeight="1" x14ac:dyDescent="0.25">
      <c r="A78" s="19" t="s">
        <v>231</v>
      </c>
      <c r="B78" s="21" t="s">
        <v>241</v>
      </c>
      <c r="C78" s="19" t="s">
        <v>291</v>
      </c>
      <c r="D78" s="19" t="s">
        <v>72</v>
      </c>
      <c r="E78" s="14">
        <v>15</v>
      </c>
      <c r="F78" s="14">
        <v>0</v>
      </c>
      <c r="G78" s="14">
        <v>0</v>
      </c>
      <c r="H78" s="14">
        <v>0</v>
      </c>
      <c r="I78" s="11"/>
      <c r="J78" s="11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s="13" customFormat="1" ht="50.1" customHeight="1" x14ac:dyDescent="0.25">
      <c r="A79" s="19" t="s">
        <v>231</v>
      </c>
      <c r="B79" s="21" t="s">
        <v>241</v>
      </c>
      <c r="C79" s="19" t="s">
        <v>390</v>
      </c>
      <c r="D79" s="19" t="s">
        <v>73</v>
      </c>
      <c r="E79" s="14">
        <v>194</v>
      </c>
      <c r="F79" s="14">
        <v>0</v>
      </c>
      <c r="G79" s="14">
        <v>1</v>
      </c>
      <c r="H79" s="14">
        <v>0</v>
      </c>
      <c r="I79" s="11"/>
      <c r="J79" s="11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s="13" customFormat="1" ht="50.1" customHeight="1" x14ac:dyDescent="0.25">
      <c r="A80" s="19" t="s">
        <v>231</v>
      </c>
      <c r="B80" s="21" t="s">
        <v>241</v>
      </c>
      <c r="C80" s="19" t="s">
        <v>292</v>
      </c>
      <c r="D80" s="19" t="s">
        <v>74</v>
      </c>
      <c r="E80" s="14">
        <v>2</v>
      </c>
      <c r="F80" s="14">
        <v>0</v>
      </c>
      <c r="G80" s="14">
        <v>0</v>
      </c>
      <c r="H80" s="14">
        <v>0</v>
      </c>
      <c r="I80" s="11"/>
      <c r="J80" s="11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s="13" customFormat="1" ht="50.1" customHeight="1" x14ac:dyDescent="0.25">
      <c r="A81" s="19" t="s">
        <v>231</v>
      </c>
      <c r="B81" s="21" t="s">
        <v>241</v>
      </c>
      <c r="C81" s="19" t="s">
        <v>293</v>
      </c>
      <c r="D81" s="19" t="s">
        <v>75</v>
      </c>
      <c r="E81" s="14">
        <v>19</v>
      </c>
      <c r="F81" s="14">
        <v>0</v>
      </c>
      <c r="G81" s="14">
        <v>0</v>
      </c>
      <c r="H81" s="14">
        <v>0</v>
      </c>
      <c r="I81" s="11"/>
      <c r="J81" s="11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s="13" customFormat="1" ht="50.1" customHeight="1" x14ac:dyDescent="0.25">
      <c r="A82" s="19" t="s">
        <v>231</v>
      </c>
      <c r="B82" s="21" t="s">
        <v>241</v>
      </c>
      <c r="C82" s="19" t="s">
        <v>391</v>
      </c>
      <c r="D82" s="19" t="s">
        <v>76</v>
      </c>
      <c r="E82" s="14">
        <v>37</v>
      </c>
      <c r="F82" s="14">
        <v>0</v>
      </c>
      <c r="G82" s="14">
        <v>1</v>
      </c>
      <c r="H82" s="14">
        <v>0</v>
      </c>
      <c r="I82" s="11"/>
      <c r="J82" s="11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s="13" customFormat="1" ht="50.1" customHeight="1" x14ac:dyDescent="0.25">
      <c r="A83" s="19" t="s">
        <v>231</v>
      </c>
      <c r="B83" s="21" t="s">
        <v>241</v>
      </c>
      <c r="C83" s="19" t="s">
        <v>294</v>
      </c>
      <c r="D83" s="19" t="s">
        <v>77</v>
      </c>
      <c r="E83" s="14">
        <v>10</v>
      </c>
      <c r="F83" s="14">
        <v>0</v>
      </c>
      <c r="G83" s="14">
        <v>0</v>
      </c>
      <c r="H83" s="14">
        <v>0</v>
      </c>
      <c r="I83" s="11"/>
      <c r="J83" s="1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s="13" customFormat="1" ht="50.1" customHeight="1" x14ac:dyDescent="0.25">
      <c r="A84" s="19" t="s">
        <v>231</v>
      </c>
      <c r="B84" s="21" t="s">
        <v>242</v>
      </c>
      <c r="C84" s="19" t="s">
        <v>242</v>
      </c>
      <c r="D84" s="19" t="s">
        <v>78</v>
      </c>
      <c r="E84" s="14">
        <v>34</v>
      </c>
      <c r="F84" s="14">
        <v>0</v>
      </c>
      <c r="G84" s="14">
        <v>0</v>
      </c>
      <c r="H84" s="14">
        <v>0</v>
      </c>
      <c r="I84" s="11"/>
      <c r="J84" s="11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s="13" customFormat="1" ht="50.1" customHeight="1" x14ac:dyDescent="0.25">
      <c r="A85" s="19" t="s">
        <v>231</v>
      </c>
      <c r="B85" s="21" t="s">
        <v>242</v>
      </c>
      <c r="C85" s="19" t="s">
        <v>295</v>
      </c>
      <c r="D85" s="19" t="s">
        <v>79</v>
      </c>
      <c r="E85" s="14">
        <v>10</v>
      </c>
      <c r="F85" s="14">
        <v>0</v>
      </c>
      <c r="G85" s="14">
        <v>0</v>
      </c>
      <c r="H85" s="14">
        <v>0</v>
      </c>
      <c r="I85" s="11"/>
      <c r="J85" s="11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s="13" customFormat="1" ht="50.1" customHeight="1" x14ac:dyDescent="0.25">
      <c r="A86" s="19" t="s">
        <v>231</v>
      </c>
      <c r="B86" s="21" t="s">
        <v>242</v>
      </c>
      <c r="C86" s="19" t="s">
        <v>392</v>
      </c>
      <c r="D86" s="19" t="s">
        <v>80</v>
      </c>
      <c r="E86" s="14">
        <v>8</v>
      </c>
      <c r="F86" s="14">
        <v>0</v>
      </c>
      <c r="G86" s="14">
        <v>0</v>
      </c>
      <c r="H86" s="14">
        <v>0</v>
      </c>
      <c r="I86" s="11"/>
      <c r="J86" s="11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s="28" customFormat="1" ht="50.1" customHeight="1" x14ac:dyDescent="0.25">
      <c r="A87" s="19" t="s">
        <v>231</v>
      </c>
      <c r="B87" s="21" t="s">
        <v>242</v>
      </c>
      <c r="C87" s="19" t="s">
        <v>493</v>
      </c>
      <c r="D87" s="19" t="s">
        <v>81</v>
      </c>
      <c r="E87" s="14">
        <v>1</v>
      </c>
      <c r="F87" s="14">
        <v>0</v>
      </c>
      <c r="G87" s="14">
        <v>0</v>
      </c>
      <c r="H87" s="14">
        <v>0</v>
      </c>
      <c r="I87" s="11"/>
      <c r="J87" s="11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s="13" customFormat="1" ht="50.1" customHeight="1" x14ac:dyDescent="0.25">
      <c r="A88" s="19" t="s">
        <v>231</v>
      </c>
      <c r="B88" s="21" t="s">
        <v>242</v>
      </c>
      <c r="C88" s="19" t="s">
        <v>296</v>
      </c>
      <c r="D88" s="19" t="s">
        <v>82</v>
      </c>
      <c r="E88" s="14">
        <v>5</v>
      </c>
      <c r="F88" s="14">
        <v>0</v>
      </c>
      <c r="G88" s="14">
        <v>0</v>
      </c>
      <c r="H88" s="14">
        <v>0</v>
      </c>
      <c r="I88" s="11"/>
      <c r="J88" s="11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s="13" customFormat="1" ht="50.1" customHeight="1" x14ac:dyDescent="0.25">
      <c r="A89" s="19" t="s">
        <v>231</v>
      </c>
      <c r="B89" s="21" t="s">
        <v>242</v>
      </c>
      <c r="C89" s="19" t="s">
        <v>297</v>
      </c>
      <c r="D89" s="19" t="s">
        <v>83</v>
      </c>
      <c r="E89" s="14">
        <v>3</v>
      </c>
      <c r="F89" s="14">
        <v>0</v>
      </c>
      <c r="G89" s="14">
        <v>0</v>
      </c>
      <c r="H89" s="14">
        <v>0</v>
      </c>
      <c r="I89" s="11"/>
      <c r="J89" s="11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s="13" customFormat="1" ht="50.1" customHeight="1" x14ac:dyDescent="0.25">
      <c r="A90" s="19" t="s">
        <v>231</v>
      </c>
      <c r="B90" s="21" t="s">
        <v>242</v>
      </c>
      <c r="C90" s="19" t="s">
        <v>393</v>
      </c>
      <c r="D90" s="19" t="s">
        <v>84</v>
      </c>
      <c r="E90" s="14">
        <v>21</v>
      </c>
      <c r="F90" s="14">
        <v>0</v>
      </c>
      <c r="G90" s="14">
        <v>0</v>
      </c>
      <c r="H90" s="14">
        <v>0</v>
      </c>
      <c r="I90" s="11"/>
      <c r="J90" s="11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s="13" customFormat="1" ht="50.1" customHeight="1" x14ac:dyDescent="0.25">
      <c r="A91" s="19" t="s">
        <v>231</v>
      </c>
      <c r="B91" s="21" t="s">
        <v>243</v>
      </c>
      <c r="C91" s="19" t="s">
        <v>243</v>
      </c>
      <c r="D91" s="19" t="s">
        <v>85</v>
      </c>
      <c r="E91" s="14">
        <v>144</v>
      </c>
      <c r="F91" s="14">
        <v>3</v>
      </c>
      <c r="G91" s="14">
        <v>6</v>
      </c>
      <c r="H91" s="14">
        <v>1</v>
      </c>
      <c r="I91" s="11"/>
      <c r="J91" s="11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s="13" customFormat="1" ht="50.1" customHeight="1" x14ac:dyDescent="0.25">
      <c r="A92" s="19" t="s">
        <v>231</v>
      </c>
      <c r="B92" s="21" t="s">
        <v>243</v>
      </c>
      <c r="C92" s="19" t="s">
        <v>298</v>
      </c>
      <c r="D92" s="19" t="s">
        <v>86</v>
      </c>
      <c r="E92" s="14">
        <v>17</v>
      </c>
      <c r="F92" s="14">
        <v>0</v>
      </c>
      <c r="G92" s="14">
        <v>0</v>
      </c>
      <c r="H92" s="14">
        <v>0</v>
      </c>
      <c r="I92" s="11"/>
      <c r="J92" s="11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s="13" customFormat="1" ht="50.1" customHeight="1" x14ac:dyDescent="0.25">
      <c r="A93" s="19" t="s">
        <v>231</v>
      </c>
      <c r="B93" s="21" t="s">
        <v>243</v>
      </c>
      <c r="C93" s="19" t="s">
        <v>394</v>
      </c>
      <c r="D93" s="19" t="s">
        <v>87</v>
      </c>
      <c r="E93" s="14">
        <v>2</v>
      </c>
      <c r="F93" s="14">
        <v>0</v>
      </c>
      <c r="G93" s="14">
        <v>2</v>
      </c>
      <c r="H93" s="14">
        <v>0</v>
      </c>
      <c r="I93" s="11"/>
      <c r="J93" s="11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s="13" customFormat="1" ht="50.1" customHeight="1" x14ac:dyDescent="0.25">
      <c r="A94" s="19" t="s">
        <v>231</v>
      </c>
      <c r="B94" s="21" t="s">
        <v>243</v>
      </c>
      <c r="C94" s="19" t="s">
        <v>396</v>
      </c>
      <c r="D94" s="19" t="s">
        <v>88</v>
      </c>
      <c r="E94" s="14">
        <v>10</v>
      </c>
      <c r="F94" s="14">
        <v>0</v>
      </c>
      <c r="G94" s="14">
        <v>0</v>
      </c>
      <c r="H94" s="14">
        <v>0</v>
      </c>
      <c r="I94" s="11"/>
      <c r="J94" s="11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s="13" customFormat="1" ht="50.1" customHeight="1" x14ac:dyDescent="0.25">
      <c r="A95" s="19" t="s">
        <v>231</v>
      </c>
      <c r="B95" s="21" t="s">
        <v>243</v>
      </c>
      <c r="C95" s="19" t="s">
        <v>398</v>
      </c>
      <c r="D95" s="19" t="s">
        <v>89</v>
      </c>
      <c r="E95" s="14">
        <v>145</v>
      </c>
      <c r="F95" s="14">
        <v>3</v>
      </c>
      <c r="G95" s="14">
        <v>11</v>
      </c>
      <c r="H95" s="14">
        <v>0</v>
      </c>
      <c r="I95" s="11"/>
      <c r="J95" s="11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s="13" customFormat="1" ht="50.1" customHeight="1" x14ac:dyDescent="0.25">
      <c r="A96" s="19" t="s">
        <v>231</v>
      </c>
      <c r="B96" s="21" t="s">
        <v>243</v>
      </c>
      <c r="C96" s="19" t="s">
        <v>399</v>
      </c>
      <c r="D96" s="19" t="s">
        <v>90</v>
      </c>
      <c r="E96" s="14">
        <v>5</v>
      </c>
      <c r="F96" s="14">
        <v>0</v>
      </c>
      <c r="G96" s="14">
        <v>0</v>
      </c>
      <c r="H96" s="14">
        <v>0</v>
      </c>
      <c r="I96" s="11"/>
      <c r="J96" s="11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s="13" customFormat="1" ht="50.1" customHeight="1" x14ac:dyDescent="0.25">
      <c r="A97" s="19" t="s">
        <v>231</v>
      </c>
      <c r="B97" s="21" t="s">
        <v>243</v>
      </c>
      <c r="C97" s="19" t="s">
        <v>400</v>
      </c>
      <c r="D97" s="19" t="s">
        <v>91</v>
      </c>
      <c r="E97" s="14">
        <v>18</v>
      </c>
      <c r="F97" s="14">
        <v>0</v>
      </c>
      <c r="G97" s="14">
        <v>1</v>
      </c>
      <c r="H97" s="14">
        <v>0</v>
      </c>
      <c r="I97" s="11"/>
      <c r="J97" s="11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s="13" customFormat="1" ht="50.1" customHeight="1" x14ac:dyDescent="0.25">
      <c r="A98" s="19" t="s">
        <v>231</v>
      </c>
      <c r="B98" s="21" t="s">
        <v>243</v>
      </c>
      <c r="C98" s="19" t="s">
        <v>401</v>
      </c>
      <c r="D98" s="19" t="s">
        <v>92</v>
      </c>
      <c r="E98" s="14">
        <v>25</v>
      </c>
      <c r="F98" s="14">
        <v>1</v>
      </c>
      <c r="G98" s="14">
        <v>0</v>
      </c>
      <c r="H98" s="14">
        <v>0</v>
      </c>
      <c r="I98" s="11"/>
      <c r="J98" s="11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s="13" customFormat="1" ht="50.1" customHeight="1" x14ac:dyDescent="0.25">
      <c r="A99" s="19" t="s">
        <v>231</v>
      </c>
      <c r="B99" s="21" t="s">
        <v>243</v>
      </c>
      <c r="C99" s="19" t="s">
        <v>397</v>
      </c>
      <c r="D99" s="19" t="s">
        <v>93</v>
      </c>
      <c r="E99" s="14">
        <v>1</v>
      </c>
      <c r="F99" s="14">
        <v>0</v>
      </c>
      <c r="G99" s="14">
        <v>0</v>
      </c>
      <c r="H99" s="14">
        <v>0</v>
      </c>
      <c r="I99" s="11"/>
      <c r="J99" s="11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s="13" customFormat="1" ht="50.1" customHeight="1" x14ac:dyDescent="0.25">
      <c r="A100" s="19" t="s">
        <v>231</v>
      </c>
      <c r="B100" s="21" t="s">
        <v>243</v>
      </c>
      <c r="C100" s="19" t="s">
        <v>402</v>
      </c>
      <c r="D100" s="19" t="s">
        <v>94</v>
      </c>
      <c r="E100" s="14">
        <v>0</v>
      </c>
      <c r="F100" s="14">
        <v>0</v>
      </c>
      <c r="G100" s="14">
        <v>0</v>
      </c>
      <c r="H100" s="14">
        <v>0</v>
      </c>
      <c r="I100" s="11"/>
      <c r="J100" s="11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s="13" customFormat="1" ht="50.1" customHeight="1" x14ac:dyDescent="0.25">
      <c r="A101" s="19" t="s">
        <v>231</v>
      </c>
      <c r="B101" s="21" t="s">
        <v>243</v>
      </c>
      <c r="C101" s="19" t="s">
        <v>395</v>
      </c>
      <c r="D101" s="19" t="s">
        <v>483</v>
      </c>
      <c r="E101" s="14">
        <v>0</v>
      </c>
      <c r="F101" s="14">
        <v>0</v>
      </c>
      <c r="G101" s="14">
        <v>0</v>
      </c>
      <c r="H101" s="14">
        <v>0</v>
      </c>
      <c r="I101" s="11"/>
      <c r="J101" s="11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s="13" customFormat="1" ht="50.1" customHeight="1" x14ac:dyDescent="0.25">
      <c r="A102" s="19" t="s">
        <v>231</v>
      </c>
      <c r="B102" s="21" t="s">
        <v>299</v>
      </c>
      <c r="C102" s="19" t="s">
        <v>299</v>
      </c>
      <c r="D102" s="19" t="s">
        <v>95</v>
      </c>
      <c r="E102" s="14">
        <v>491</v>
      </c>
      <c r="F102" s="14">
        <v>23</v>
      </c>
      <c r="G102" s="14">
        <v>30</v>
      </c>
      <c r="H102" s="14">
        <v>6</v>
      </c>
      <c r="I102" s="11"/>
      <c r="J102" s="11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s="13" customFormat="1" ht="50.1" customHeight="1" x14ac:dyDescent="0.25">
      <c r="A103" s="19" t="s">
        <v>231</v>
      </c>
      <c r="B103" s="21" t="s">
        <v>299</v>
      </c>
      <c r="C103" s="19" t="s">
        <v>403</v>
      </c>
      <c r="D103" s="19" t="s">
        <v>96</v>
      </c>
      <c r="E103" s="14">
        <v>173</v>
      </c>
      <c r="F103" s="14">
        <v>9</v>
      </c>
      <c r="G103" s="14">
        <v>6</v>
      </c>
      <c r="H103" s="14">
        <v>0</v>
      </c>
      <c r="I103" s="11"/>
      <c r="J103" s="11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s="13" customFormat="1" ht="50.1" customHeight="1" x14ac:dyDescent="0.25">
      <c r="A104" s="19" t="s">
        <v>231</v>
      </c>
      <c r="B104" s="21" t="s">
        <v>299</v>
      </c>
      <c r="C104" s="19" t="s">
        <v>300</v>
      </c>
      <c r="D104" s="19" t="s">
        <v>97</v>
      </c>
      <c r="E104" s="14">
        <v>99</v>
      </c>
      <c r="F104" s="14">
        <v>4</v>
      </c>
      <c r="G104" s="14">
        <v>1</v>
      </c>
      <c r="H104" s="14">
        <v>0</v>
      </c>
      <c r="I104" s="11"/>
      <c r="J104" s="11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s="13" customFormat="1" ht="50.1" customHeight="1" x14ac:dyDescent="0.25">
      <c r="A105" s="19" t="s">
        <v>231</v>
      </c>
      <c r="B105" s="21" t="s">
        <v>299</v>
      </c>
      <c r="C105" s="19" t="s">
        <v>301</v>
      </c>
      <c r="D105" s="19" t="s">
        <v>98</v>
      </c>
      <c r="E105" s="14">
        <v>11</v>
      </c>
      <c r="F105" s="14">
        <v>1</v>
      </c>
      <c r="G105" s="14">
        <v>0</v>
      </c>
      <c r="H105" s="14">
        <v>0</v>
      </c>
      <c r="I105" s="11"/>
      <c r="J105" s="11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s="13" customFormat="1" ht="50.1" customHeight="1" x14ac:dyDescent="0.25">
      <c r="A106" s="19" t="s">
        <v>231</v>
      </c>
      <c r="B106" s="21" t="s">
        <v>299</v>
      </c>
      <c r="C106" s="19" t="s">
        <v>302</v>
      </c>
      <c r="D106" s="19" t="s">
        <v>99</v>
      </c>
      <c r="E106" s="14">
        <v>156</v>
      </c>
      <c r="F106" s="14">
        <v>8</v>
      </c>
      <c r="G106" s="14">
        <v>7</v>
      </c>
      <c r="H106" s="14">
        <v>3</v>
      </c>
      <c r="I106" s="11"/>
      <c r="J106" s="11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s="13" customFormat="1" ht="50.1" customHeight="1" x14ac:dyDescent="0.25">
      <c r="A107" s="19" t="s">
        <v>231</v>
      </c>
      <c r="B107" s="21" t="s">
        <v>244</v>
      </c>
      <c r="C107" s="19" t="s">
        <v>303</v>
      </c>
      <c r="D107" s="19" t="s">
        <v>100</v>
      </c>
      <c r="E107" s="14">
        <v>196</v>
      </c>
      <c r="F107" s="14">
        <v>15</v>
      </c>
      <c r="G107" s="14">
        <v>16</v>
      </c>
      <c r="H107" s="14">
        <v>0</v>
      </c>
      <c r="I107" s="11"/>
      <c r="J107" s="11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s="13" customFormat="1" ht="50.1" customHeight="1" x14ac:dyDescent="0.25">
      <c r="A108" s="19" t="s">
        <v>231</v>
      </c>
      <c r="B108" s="21" t="s">
        <v>244</v>
      </c>
      <c r="C108" s="19" t="s">
        <v>304</v>
      </c>
      <c r="D108" s="19" t="s">
        <v>101</v>
      </c>
      <c r="E108" s="14">
        <v>24</v>
      </c>
      <c r="F108" s="14">
        <v>2</v>
      </c>
      <c r="G108" s="14">
        <v>0</v>
      </c>
      <c r="H108" s="14">
        <v>0</v>
      </c>
      <c r="I108" s="11"/>
      <c r="J108" s="11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s="13" customFormat="1" ht="50.1" customHeight="1" x14ac:dyDescent="0.25">
      <c r="A109" s="19" t="s">
        <v>231</v>
      </c>
      <c r="B109" s="21" t="s">
        <v>244</v>
      </c>
      <c r="C109" s="19" t="s">
        <v>305</v>
      </c>
      <c r="D109" s="19" t="s">
        <v>102</v>
      </c>
      <c r="E109" s="14">
        <v>189</v>
      </c>
      <c r="F109" s="14">
        <v>1</v>
      </c>
      <c r="G109" s="14">
        <v>10</v>
      </c>
      <c r="H109" s="14">
        <v>1</v>
      </c>
      <c r="I109" s="11"/>
      <c r="J109" s="11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s="13" customFormat="1" ht="50.1" customHeight="1" x14ac:dyDescent="0.25">
      <c r="A110" s="19" t="s">
        <v>231</v>
      </c>
      <c r="B110" s="21" t="s">
        <v>244</v>
      </c>
      <c r="C110" s="19" t="s">
        <v>306</v>
      </c>
      <c r="D110" s="19" t="s">
        <v>103</v>
      </c>
      <c r="E110" s="14">
        <v>32</v>
      </c>
      <c r="F110" s="14">
        <v>2</v>
      </c>
      <c r="G110" s="14">
        <v>1</v>
      </c>
      <c r="H110" s="14">
        <v>0</v>
      </c>
      <c r="I110" s="11"/>
      <c r="J110" s="11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s="13" customFormat="1" ht="50.1" customHeight="1" x14ac:dyDescent="0.25">
      <c r="A111" s="19" t="s">
        <v>231</v>
      </c>
      <c r="B111" s="21" t="s">
        <v>244</v>
      </c>
      <c r="C111" s="19" t="s">
        <v>244</v>
      </c>
      <c r="D111" s="19" t="s">
        <v>104</v>
      </c>
      <c r="E111" s="14">
        <v>12</v>
      </c>
      <c r="F111" s="14">
        <v>0</v>
      </c>
      <c r="G111" s="14">
        <v>0</v>
      </c>
      <c r="H111" s="14">
        <v>0</v>
      </c>
      <c r="I111" s="11"/>
      <c r="J111" s="11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s="13" customFormat="1" ht="50.1" customHeight="1" x14ac:dyDescent="0.25">
      <c r="A112" s="19" t="s">
        <v>231</v>
      </c>
      <c r="B112" s="21" t="s">
        <v>244</v>
      </c>
      <c r="C112" s="19" t="s">
        <v>307</v>
      </c>
      <c r="D112" s="19" t="s">
        <v>105</v>
      </c>
      <c r="E112" s="14">
        <v>120</v>
      </c>
      <c r="F112" s="14">
        <v>5</v>
      </c>
      <c r="G112" s="14">
        <v>5</v>
      </c>
      <c r="H112" s="14">
        <v>0</v>
      </c>
      <c r="I112" s="11"/>
      <c r="J112" s="11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s="13" customFormat="1" ht="50.1" customHeight="1" x14ac:dyDescent="0.25">
      <c r="A113" s="19" t="s">
        <v>231</v>
      </c>
      <c r="B113" s="21" t="s">
        <v>244</v>
      </c>
      <c r="C113" s="19" t="s">
        <v>308</v>
      </c>
      <c r="D113" s="19" t="s">
        <v>106</v>
      </c>
      <c r="E113" s="14">
        <v>37</v>
      </c>
      <c r="F113" s="14">
        <v>1</v>
      </c>
      <c r="G113" s="14">
        <v>2</v>
      </c>
      <c r="H113" s="14">
        <v>0</v>
      </c>
      <c r="I113" s="11"/>
      <c r="J113" s="11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s="13" customFormat="1" ht="50.1" customHeight="1" x14ac:dyDescent="0.25">
      <c r="A114" s="19" t="s">
        <v>231</v>
      </c>
      <c r="B114" s="21" t="s">
        <v>244</v>
      </c>
      <c r="C114" s="19" t="s">
        <v>404</v>
      </c>
      <c r="D114" s="19" t="s">
        <v>107</v>
      </c>
      <c r="E114" s="14">
        <v>7</v>
      </c>
      <c r="F114" s="14">
        <v>1</v>
      </c>
      <c r="G114" s="14">
        <v>0</v>
      </c>
      <c r="H114" s="14">
        <v>0</v>
      </c>
      <c r="I114" s="11"/>
      <c r="J114" s="11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s="13" customFormat="1" ht="50.1" customHeight="1" x14ac:dyDescent="0.25">
      <c r="A115" s="19" t="s">
        <v>231</v>
      </c>
      <c r="B115" s="21" t="s">
        <v>244</v>
      </c>
      <c r="C115" s="19" t="s">
        <v>309</v>
      </c>
      <c r="D115" s="19" t="s">
        <v>108</v>
      </c>
      <c r="E115" s="14">
        <v>34</v>
      </c>
      <c r="F115" s="14">
        <v>4</v>
      </c>
      <c r="G115" s="14">
        <v>0</v>
      </c>
      <c r="H115" s="14">
        <v>0</v>
      </c>
      <c r="I115" s="11"/>
      <c r="J115" s="11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s="13" customFormat="1" ht="50.1" customHeight="1" x14ac:dyDescent="0.25">
      <c r="A116" s="19" t="s">
        <v>231</v>
      </c>
      <c r="B116" s="21" t="s">
        <v>405</v>
      </c>
      <c r="C116" s="19" t="s">
        <v>310</v>
      </c>
      <c r="D116" s="19" t="s">
        <v>109</v>
      </c>
      <c r="E116" s="14">
        <v>846</v>
      </c>
      <c r="F116" s="14">
        <v>34</v>
      </c>
      <c r="G116" s="14">
        <v>69</v>
      </c>
      <c r="H116" s="14">
        <v>4</v>
      </c>
      <c r="I116" s="11"/>
      <c r="J116" s="11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s="13" customFormat="1" ht="50.1" customHeight="1" x14ac:dyDescent="0.25">
      <c r="A117" s="19" t="s">
        <v>231</v>
      </c>
      <c r="B117" s="21" t="s">
        <v>405</v>
      </c>
      <c r="C117" s="19" t="s">
        <v>311</v>
      </c>
      <c r="D117" s="19" t="s">
        <v>110</v>
      </c>
      <c r="E117" s="14">
        <v>74</v>
      </c>
      <c r="F117" s="14">
        <v>2</v>
      </c>
      <c r="G117" s="14">
        <v>6</v>
      </c>
      <c r="H117" s="14">
        <v>0</v>
      </c>
      <c r="I117" s="11"/>
      <c r="J117" s="11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s="13" customFormat="1" ht="50.1" customHeight="1" x14ac:dyDescent="0.25">
      <c r="A118" s="19" t="s">
        <v>231</v>
      </c>
      <c r="B118" s="21" t="s">
        <v>405</v>
      </c>
      <c r="C118" s="19" t="s">
        <v>312</v>
      </c>
      <c r="D118" s="19" t="s">
        <v>111</v>
      </c>
      <c r="E118" s="14">
        <v>45</v>
      </c>
      <c r="F118" s="14">
        <v>2</v>
      </c>
      <c r="G118" s="14">
        <v>3</v>
      </c>
      <c r="H118" s="14">
        <v>0</v>
      </c>
      <c r="I118" s="11"/>
      <c r="J118" s="11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s="13" customFormat="1" ht="50.1" customHeight="1" x14ac:dyDescent="0.25">
      <c r="A119" s="19" t="s">
        <v>231</v>
      </c>
      <c r="B119" s="21" t="s">
        <v>405</v>
      </c>
      <c r="C119" s="19" t="s">
        <v>313</v>
      </c>
      <c r="D119" s="19" t="s">
        <v>112</v>
      </c>
      <c r="E119" s="14">
        <v>4</v>
      </c>
      <c r="F119" s="14">
        <v>0</v>
      </c>
      <c r="G119" s="14">
        <v>0</v>
      </c>
      <c r="H119" s="14">
        <v>0</v>
      </c>
      <c r="I119" s="11"/>
      <c r="J119" s="11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s="13" customFormat="1" ht="50.1" customHeight="1" x14ac:dyDescent="0.25">
      <c r="A120" s="19" t="s">
        <v>231</v>
      </c>
      <c r="B120" s="21" t="s">
        <v>405</v>
      </c>
      <c r="C120" s="19" t="s">
        <v>408</v>
      </c>
      <c r="D120" s="19" t="s">
        <v>113</v>
      </c>
      <c r="E120" s="14">
        <v>50</v>
      </c>
      <c r="F120" s="14">
        <v>0</v>
      </c>
      <c r="G120" s="14">
        <v>3</v>
      </c>
      <c r="H120" s="14">
        <v>0</v>
      </c>
      <c r="I120" s="11"/>
      <c r="J120" s="11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s="13" customFormat="1" ht="50.1" customHeight="1" x14ac:dyDescent="0.25">
      <c r="A121" s="19" t="s">
        <v>231</v>
      </c>
      <c r="B121" s="21" t="s">
        <v>405</v>
      </c>
      <c r="C121" s="19" t="s">
        <v>410</v>
      </c>
      <c r="D121" s="19" t="s">
        <v>114</v>
      </c>
      <c r="E121" s="14">
        <v>11</v>
      </c>
      <c r="F121" s="14">
        <v>0</v>
      </c>
      <c r="G121" s="14">
        <v>0</v>
      </c>
      <c r="H121" s="14">
        <v>0</v>
      </c>
      <c r="I121" s="11"/>
      <c r="J121" s="11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s="13" customFormat="1" ht="50.1" customHeight="1" x14ac:dyDescent="0.25">
      <c r="A122" s="19" t="s">
        <v>231</v>
      </c>
      <c r="B122" s="21" t="s">
        <v>405</v>
      </c>
      <c r="C122" s="19" t="s">
        <v>314</v>
      </c>
      <c r="D122" s="19" t="s">
        <v>115</v>
      </c>
      <c r="E122" s="14">
        <v>1</v>
      </c>
      <c r="F122" s="14">
        <v>0</v>
      </c>
      <c r="G122" s="14">
        <v>0</v>
      </c>
      <c r="H122" s="14">
        <v>0</v>
      </c>
      <c r="I122" s="11"/>
      <c r="J122" s="11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s="13" customFormat="1" ht="50.1" customHeight="1" x14ac:dyDescent="0.25">
      <c r="A123" s="19" t="s">
        <v>231</v>
      </c>
      <c r="B123" s="21" t="s">
        <v>405</v>
      </c>
      <c r="C123" s="19" t="s">
        <v>406</v>
      </c>
      <c r="D123" s="19" t="s">
        <v>116</v>
      </c>
      <c r="E123" s="14">
        <v>8</v>
      </c>
      <c r="F123" s="14">
        <v>0</v>
      </c>
      <c r="G123" s="14">
        <v>0</v>
      </c>
      <c r="H123" s="14">
        <v>0</v>
      </c>
      <c r="I123" s="11"/>
      <c r="J123" s="11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s="13" customFormat="1" ht="50.1" customHeight="1" x14ac:dyDescent="0.25">
      <c r="A124" s="19" t="s">
        <v>231</v>
      </c>
      <c r="B124" s="21" t="s">
        <v>405</v>
      </c>
      <c r="C124" s="19" t="s">
        <v>315</v>
      </c>
      <c r="D124" s="19" t="s">
        <v>117</v>
      </c>
      <c r="E124" s="14">
        <v>62</v>
      </c>
      <c r="F124" s="14">
        <v>1</v>
      </c>
      <c r="G124" s="14">
        <v>1</v>
      </c>
      <c r="H124" s="14">
        <v>0</v>
      </c>
      <c r="I124" s="11"/>
      <c r="J124" s="11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s="13" customFormat="1" ht="50.1" customHeight="1" x14ac:dyDescent="0.25">
      <c r="A125" s="19" t="s">
        <v>231</v>
      </c>
      <c r="B125" s="21" t="s">
        <v>405</v>
      </c>
      <c r="C125" s="19" t="s">
        <v>407</v>
      </c>
      <c r="D125" s="19" t="s">
        <v>484</v>
      </c>
      <c r="E125" s="14">
        <v>1</v>
      </c>
      <c r="F125" s="14">
        <v>0</v>
      </c>
      <c r="G125" s="14">
        <v>0</v>
      </c>
      <c r="H125" s="14">
        <v>0</v>
      </c>
      <c r="I125" s="11"/>
      <c r="J125" s="11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s="13" customFormat="1" ht="50.1" customHeight="1" x14ac:dyDescent="0.25">
      <c r="A126" s="19" t="s">
        <v>231</v>
      </c>
      <c r="B126" s="21" t="s">
        <v>405</v>
      </c>
      <c r="C126" s="19" t="s">
        <v>409</v>
      </c>
      <c r="D126" s="19" t="s">
        <v>485</v>
      </c>
      <c r="E126" s="14">
        <v>4</v>
      </c>
      <c r="F126" s="14">
        <v>0</v>
      </c>
      <c r="G126" s="14">
        <v>0</v>
      </c>
      <c r="H126" s="14">
        <v>0</v>
      </c>
      <c r="I126" s="11"/>
      <c r="J126" s="11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s="28" customFormat="1" ht="50.1" customHeight="1" x14ac:dyDescent="0.25">
      <c r="A127" s="19" t="s">
        <v>231</v>
      </c>
      <c r="B127" s="21" t="s">
        <v>405</v>
      </c>
      <c r="C127" s="19" t="s">
        <v>489</v>
      </c>
      <c r="D127" s="19" t="s">
        <v>490</v>
      </c>
      <c r="E127" s="14">
        <v>2</v>
      </c>
      <c r="F127" s="14">
        <v>0</v>
      </c>
      <c r="G127" s="14">
        <v>0</v>
      </c>
      <c r="H127" s="14">
        <v>0</v>
      </c>
      <c r="I127" s="11"/>
      <c r="J127" s="11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s="13" customFormat="1" ht="50.1" customHeight="1" x14ac:dyDescent="0.25">
      <c r="A128" s="19" t="s">
        <v>231</v>
      </c>
      <c r="B128" s="21" t="s">
        <v>245</v>
      </c>
      <c r="C128" s="19" t="s">
        <v>316</v>
      </c>
      <c r="D128" s="19" t="s">
        <v>118</v>
      </c>
      <c r="E128" s="14">
        <v>596</v>
      </c>
      <c r="F128" s="14">
        <v>26</v>
      </c>
      <c r="G128" s="14">
        <v>11</v>
      </c>
      <c r="H128" s="14">
        <v>2</v>
      </c>
      <c r="I128" s="11"/>
      <c r="J128" s="11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s="13" customFormat="1" ht="50.1" customHeight="1" x14ac:dyDescent="0.25">
      <c r="A129" s="19" t="s">
        <v>231</v>
      </c>
      <c r="B129" s="21" t="s">
        <v>245</v>
      </c>
      <c r="C129" s="19" t="s">
        <v>317</v>
      </c>
      <c r="D129" s="19" t="s">
        <v>119</v>
      </c>
      <c r="E129" s="14">
        <v>32</v>
      </c>
      <c r="F129" s="14">
        <v>2</v>
      </c>
      <c r="G129" s="14">
        <v>0</v>
      </c>
      <c r="H129" s="14">
        <v>0</v>
      </c>
      <c r="I129" s="11"/>
      <c r="J129" s="11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s="13" customFormat="1" ht="50.1" customHeight="1" x14ac:dyDescent="0.25">
      <c r="A130" s="19" t="s">
        <v>231</v>
      </c>
      <c r="B130" s="21" t="s">
        <v>245</v>
      </c>
      <c r="C130" s="19" t="s">
        <v>245</v>
      </c>
      <c r="D130" s="19" t="s">
        <v>120</v>
      </c>
      <c r="E130" s="14">
        <v>90</v>
      </c>
      <c r="F130" s="14">
        <v>0</v>
      </c>
      <c r="G130" s="14">
        <v>2</v>
      </c>
      <c r="H130" s="14">
        <v>0</v>
      </c>
      <c r="I130" s="11"/>
      <c r="J130" s="11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s="13" customFormat="1" ht="50.1" customHeight="1" x14ac:dyDescent="0.25">
      <c r="A131" s="19" t="s">
        <v>231</v>
      </c>
      <c r="B131" s="21" t="s">
        <v>358</v>
      </c>
      <c r="C131" s="19" t="s">
        <v>447</v>
      </c>
      <c r="D131" s="19" t="s">
        <v>121</v>
      </c>
      <c r="E131" s="14">
        <v>274</v>
      </c>
      <c r="F131" s="14">
        <v>24</v>
      </c>
      <c r="G131" s="14">
        <v>70</v>
      </c>
      <c r="H131" s="14">
        <v>44</v>
      </c>
      <c r="I131" s="11"/>
      <c r="J131" s="11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s="13" customFormat="1" ht="50.1" customHeight="1" x14ac:dyDescent="0.25">
      <c r="A132" s="19" t="s">
        <v>231</v>
      </c>
      <c r="B132" s="21" t="s">
        <v>358</v>
      </c>
      <c r="C132" s="19" t="s">
        <v>433</v>
      </c>
      <c r="D132" s="19" t="s">
        <v>122</v>
      </c>
      <c r="E132" s="14">
        <v>146</v>
      </c>
      <c r="F132" s="14">
        <f>5+5+0</f>
        <v>10</v>
      </c>
      <c r="G132" s="14">
        <v>20</v>
      </c>
      <c r="H132" s="14">
        <v>0</v>
      </c>
      <c r="I132" s="11"/>
      <c r="J132" s="11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s="13" customFormat="1" ht="50.1" customHeight="1" x14ac:dyDescent="0.25">
      <c r="A133" s="19" t="s">
        <v>231</v>
      </c>
      <c r="B133" s="21" t="s">
        <v>358</v>
      </c>
      <c r="C133" s="19" t="s">
        <v>434</v>
      </c>
      <c r="D133" s="19" t="s">
        <v>123</v>
      </c>
      <c r="E133" s="14">
        <v>992</v>
      </c>
      <c r="F133" s="14">
        <v>9</v>
      </c>
      <c r="G133" s="14">
        <v>147</v>
      </c>
      <c r="H133" s="14">
        <v>9</v>
      </c>
      <c r="I133" s="11"/>
      <c r="J133" s="11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s="13" customFormat="1" ht="50.1" customHeight="1" x14ac:dyDescent="0.25">
      <c r="A134" s="19" t="s">
        <v>231</v>
      </c>
      <c r="B134" s="21" t="s">
        <v>358</v>
      </c>
      <c r="C134" s="19" t="s">
        <v>435</v>
      </c>
      <c r="D134" s="19" t="s">
        <v>124</v>
      </c>
      <c r="E134" s="14">
        <v>22</v>
      </c>
      <c r="F134" s="14">
        <v>3</v>
      </c>
      <c r="G134" s="14">
        <v>1</v>
      </c>
      <c r="H134" s="14">
        <v>0</v>
      </c>
      <c r="I134" s="11"/>
      <c r="J134" s="11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s="13" customFormat="1" ht="50.1" customHeight="1" x14ac:dyDescent="0.25">
      <c r="A135" s="19" t="s">
        <v>231</v>
      </c>
      <c r="B135" s="21" t="s">
        <v>358</v>
      </c>
      <c r="C135" s="19" t="s">
        <v>436</v>
      </c>
      <c r="D135" s="19" t="s">
        <v>125</v>
      </c>
      <c r="E135" s="14">
        <v>68</v>
      </c>
      <c r="F135" s="14">
        <v>7</v>
      </c>
      <c r="G135" s="14">
        <v>21</v>
      </c>
      <c r="H135" s="14">
        <v>0</v>
      </c>
      <c r="I135" s="11"/>
      <c r="J135" s="11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s="13" customFormat="1" ht="50.1" customHeight="1" x14ac:dyDescent="0.25">
      <c r="A136" s="19" t="s">
        <v>231</v>
      </c>
      <c r="B136" s="21" t="s">
        <v>358</v>
      </c>
      <c r="C136" s="19" t="s">
        <v>437</v>
      </c>
      <c r="D136" s="19" t="s">
        <v>126</v>
      </c>
      <c r="E136" s="14">
        <v>350</v>
      </c>
      <c r="F136" s="14">
        <v>15</v>
      </c>
      <c r="G136" s="14">
        <v>40</v>
      </c>
      <c r="H136" s="14">
        <v>1</v>
      </c>
      <c r="I136" s="11"/>
      <c r="J136" s="11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s="13" customFormat="1" ht="50.1" customHeight="1" x14ac:dyDescent="0.25">
      <c r="A137" s="19" t="s">
        <v>231</v>
      </c>
      <c r="B137" s="21" t="s">
        <v>358</v>
      </c>
      <c r="C137" s="19" t="s">
        <v>438</v>
      </c>
      <c r="D137" s="19" t="s">
        <v>127</v>
      </c>
      <c r="E137" s="14">
        <v>56</v>
      </c>
      <c r="F137" s="14">
        <v>0</v>
      </c>
      <c r="G137" s="14">
        <v>6</v>
      </c>
      <c r="H137" s="14">
        <v>0</v>
      </c>
      <c r="I137" s="11"/>
      <c r="J137" s="11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s="13" customFormat="1" ht="50.1" customHeight="1" x14ac:dyDescent="0.25">
      <c r="A138" s="19" t="s">
        <v>231</v>
      </c>
      <c r="B138" s="21" t="s">
        <v>358</v>
      </c>
      <c r="C138" s="19" t="s">
        <v>439</v>
      </c>
      <c r="D138" s="19" t="s">
        <v>128</v>
      </c>
      <c r="E138" s="14">
        <v>433</v>
      </c>
      <c r="F138" s="14">
        <v>24</v>
      </c>
      <c r="G138" s="14">
        <v>65</v>
      </c>
      <c r="H138" s="14">
        <v>2</v>
      </c>
      <c r="I138" s="11"/>
      <c r="J138" s="11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s="13" customFormat="1" ht="50.1" customHeight="1" x14ac:dyDescent="0.25">
      <c r="A139" s="19" t="s">
        <v>231</v>
      </c>
      <c r="B139" s="21" t="s">
        <v>358</v>
      </c>
      <c r="C139" s="19" t="s">
        <v>440</v>
      </c>
      <c r="D139" s="19" t="s">
        <v>129</v>
      </c>
      <c r="E139" s="14">
        <v>39</v>
      </c>
      <c r="F139" s="14">
        <v>0</v>
      </c>
      <c r="G139" s="14">
        <v>7</v>
      </c>
      <c r="H139" s="14">
        <v>0</v>
      </c>
      <c r="I139" s="11"/>
      <c r="J139" s="11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s="13" customFormat="1" ht="50.1" customHeight="1" x14ac:dyDescent="0.25">
      <c r="A140" s="19" t="s">
        <v>231</v>
      </c>
      <c r="B140" s="21" t="s">
        <v>358</v>
      </c>
      <c r="C140" s="19" t="s">
        <v>441</v>
      </c>
      <c r="D140" s="19" t="s">
        <v>130</v>
      </c>
      <c r="E140" s="14">
        <v>668</v>
      </c>
      <c r="F140" s="14">
        <v>43</v>
      </c>
      <c r="G140" s="14">
        <v>95</v>
      </c>
      <c r="H140" s="14">
        <v>6</v>
      </c>
      <c r="I140" s="11"/>
      <c r="J140" s="11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s="13" customFormat="1" ht="50.1" customHeight="1" x14ac:dyDescent="0.25">
      <c r="A141" s="19" t="s">
        <v>231</v>
      </c>
      <c r="B141" s="21" t="s">
        <v>358</v>
      </c>
      <c r="C141" s="19" t="s">
        <v>442</v>
      </c>
      <c r="D141" s="19" t="s">
        <v>131</v>
      </c>
      <c r="E141" s="14">
        <v>554</v>
      </c>
      <c r="F141" s="14">
        <v>24</v>
      </c>
      <c r="G141" s="14">
        <v>142</v>
      </c>
      <c r="H141" s="14">
        <v>35</v>
      </c>
      <c r="I141" s="11"/>
      <c r="J141" s="11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s="13" customFormat="1" ht="50.1" customHeight="1" x14ac:dyDescent="0.25">
      <c r="A142" s="19" t="s">
        <v>231</v>
      </c>
      <c r="B142" s="21" t="s">
        <v>358</v>
      </c>
      <c r="C142" s="19" t="s">
        <v>443</v>
      </c>
      <c r="D142" s="19" t="s">
        <v>132</v>
      </c>
      <c r="E142" s="14">
        <v>313</v>
      </c>
      <c r="F142" s="14">
        <v>11</v>
      </c>
      <c r="G142" s="14">
        <v>43</v>
      </c>
      <c r="H142" s="14">
        <v>0</v>
      </c>
      <c r="I142" s="11"/>
      <c r="J142" s="11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s="13" customFormat="1" ht="50.1" customHeight="1" x14ac:dyDescent="0.25">
      <c r="A143" s="19" t="s">
        <v>231</v>
      </c>
      <c r="B143" s="21" t="s">
        <v>358</v>
      </c>
      <c r="C143" s="19" t="s">
        <v>444</v>
      </c>
      <c r="D143" s="19" t="s">
        <v>133</v>
      </c>
      <c r="E143" s="14">
        <v>27</v>
      </c>
      <c r="F143" s="14">
        <v>1</v>
      </c>
      <c r="G143" s="14">
        <v>22</v>
      </c>
      <c r="H143" s="14">
        <v>1</v>
      </c>
      <c r="I143" s="11"/>
      <c r="J143" s="11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s="13" customFormat="1" ht="50.1" customHeight="1" x14ac:dyDescent="0.25">
      <c r="A144" s="19" t="s">
        <v>231</v>
      </c>
      <c r="B144" s="21" t="s">
        <v>358</v>
      </c>
      <c r="C144" s="19" t="s">
        <v>445</v>
      </c>
      <c r="D144" s="19" t="s">
        <v>134</v>
      </c>
      <c r="E144" s="14">
        <v>39</v>
      </c>
      <c r="F144" s="14">
        <v>0</v>
      </c>
      <c r="G144" s="14">
        <v>5</v>
      </c>
      <c r="H144" s="14">
        <v>2</v>
      </c>
      <c r="I144" s="11"/>
      <c r="J144" s="11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s="13" customFormat="1" ht="50.1" customHeight="1" x14ac:dyDescent="0.25">
      <c r="A145" s="19" t="s">
        <v>231</v>
      </c>
      <c r="B145" s="21" t="s">
        <v>358</v>
      </c>
      <c r="C145" s="19" t="s">
        <v>446</v>
      </c>
      <c r="D145" s="19" t="s">
        <v>135</v>
      </c>
      <c r="E145" s="14">
        <v>456</v>
      </c>
      <c r="F145" s="14">
        <v>35</v>
      </c>
      <c r="G145" s="14">
        <v>59</v>
      </c>
      <c r="H145" s="14">
        <v>2</v>
      </c>
      <c r="I145" s="11"/>
      <c r="J145" s="11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s="13" customFormat="1" ht="50.1" customHeight="1" x14ac:dyDescent="0.25">
      <c r="A146" s="19" t="s">
        <v>231</v>
      </c>
      <c r="B146" s="21" t="s">
        <v>358</v>
      </c>
      <c r="C146" s="19" t="s">
        <v>448</v>
      </c>
      <c r="D146" s="19" t="s">
        <v>136</v>
      </c>
      <c r="E146" s="14">
        <v>47</v>
      </c>
      <c r="F146" s="14">
        <v>0</v>
      </c>
      <c r="G146" s="14">
        <v>4</v>
      </c>
      <c r="H146" s="14">
        <v>0</v>
      </c>
      <c r="I146" s="11"/>
      <c r="J146" s="11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s="13" customFormat="1" ht="50.1" customHeight="1" x14ac:dyDescent="0.25">
      <c r="A147" s="19" t="s">
        <v>231</v>
      </c>
      <c r="B147" s="21" t="s">
        <v>358</v>
      </c>
      <c r="C147" s="19" t="s">
        <v>449</v>
      </c>
      <c r="D147" s="19" t="s">
        <v>137</v>
      </c>
      <c r="E147" s="14">
        <v>367</v>
      </c>
      <c r="F147" s="14">
        <v>22</v>
      </c>
      <c r="G147" s="14">
        <v>40</v>
      </c>
      <c r="H147" s="14">
        <v>1</v>
      </c>
      <c r="I147" s="11"/>
      <c r="J147" s="11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s="13" customFormat="1" ht="50.1" customHeight="1" x14ac:dyDescent="0.25">
      <c r="A148" s="19" t="s">
        <v>231</v>
      </c>
      <c r="B148" s="21" t="s">
        <v>358</v>
      </c>
      <c r="C148" s="19" t="s">
        <v>450</v>
      </c>
      <c r="D148" s="19" t="s">
        <v>138</v>
      </c>
      <c r="E148" s="14">
        <v>287</v>
      </c>
      <c r="F148" s="14">
        <v>5</v>
      </c>
      <c r="G148" s="14">
        <v>36</v>
      </c>
      <c r="H148" s="14">
        <v>2</v>
      </c>
      <c r="I148" s="11"/>
      <c r="J148" s="11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s="13" customFormat="1" ht="50.1" customHeight="1" x14ac:dyDescent="0.25">
      <c r="A149" s="19" t="s">
        <v>231</v>
      </c>
      <c r="B149" s="21" t="s">
        <v>358</v>
      </c>
      <c r="C149" s="19" t="s">
        <v>451</v>
      </c>
      <c r="D149" s="19" t="s">
        <v>139</v>
      </c>
      <c r="E149" s="14">
        <v>68</v>
      </c>
      <c r="F149" s="14">
        <v>2</v>
      </c>
      <c r="G149" s="14">
        <v>6</v>
      </c>
      <c r="H149" s="14">
        <v>0</v>
      </c>
      <c r="I149" s="11"/>
      <c r="J149" s="11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s="13" customFormat="1" ht="50.1" customHeight="1" x14ac:dyDescent="0.25">
      <c r="A150" s="19" t="s">
        <v>231</v>
      </c>
      <c r="B150" s="21" t="s">
        <v>358</v>
      </c>
      <c r="C150" s="19" t="s">
        <v>452</v>
      </c>
      <c r="D150" s="19" t="s">
        <v>140</v>
      </c>
      <c r="E150" s="14">
        <v>42</v>
      </c>
      <c r="F150" s="14">
        <v>4</v>
      </c>
      <c r="G150" s="14">
        <v>6</v>
      </c>
      <c r="H150" s="14">
        <v>0</v>
      </c>
      <c r="I150" s="11"/>
      <c r="J150" s="11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s="13" customFormat="1" ht="50.1" customHeight="1" x14ac:dyDescent="0.25">
      <c r="A151" s="19" t="s">
        <v>231</v>
      </c>
      <c r="B151" s="21" t="s">
        <v>358</v>
      </c>
      <c r="C151" s="19" t="s">
        <v>453</v>
      </c>
      <c r="D151" s="19" t="s">
        <v>141</v>
      </c>
      <c r="E151" s="14">
        <v>40</v>
      </c>
      <c r="F151" s="14">
        <v>1</v>
      </c>
      <c r="G151" s="14">
        <v>4</v>
      </c>
      <c r="H151" s="14">
        <v>0</v>
      </c>
      <c r="I151" s="11"/>
      <c r="J151" s="11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s="13" customFormat="1" ht="50.1" customHeight="1" x14ac:dyDescent="0.25">
      <c r="A152" s="19" t="s">
        <v>231</v>
      </c>
      <c r="B152" s="21" t="s">
        <v>358</v>
      </c>
      <c r="C152" s="19" t="s">
        <v>454</v>
      </c>
      <c r="D152" s="19" t="s">
        <v>142</v>
      </c>
      <c r="E152" s="14">
        <v>20</v>
      </c>
      <c r="F152" s="14">
        <v>2</v>
      </c>
      <c r="G152" s="14">
        <v>3</v>
      </c>
      <c r="H152" s="14">
        <v>0</v>
      </c>
      <c r="I152" s="11"/>
      <c r="J152" s="11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s="13" customFormat="1" ht="50.1" customHeight="1" x14ac:dyDescent="0.25">
      <c r="A153" s="19" t="s">
        <v>231</v>
      </c>
      <c r="B153" s="21" t="s">
        <v>358</v>
      </c>
      <c r="C153" s="19" t="s">
        <v>455</v>
      </c>
      <c r="D153" s="19" t="s">
        <v>143</v>
      </c>
      <c r="E153" s="14">
        <v>107</v>
      </c>
      <c r="F153" s="14">
        <v>1</v>
      </c>
      <c r="G153" s="14">
        <v>11</v>
      </c>
      <c r="H153" s="14">
        <v>0</v>
      </c>
      <c r="I153" s="11"/>
      <c r="J153" s="11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s="13" customFormat="1" ht="50.1" customHeight="1" x14ac:dyDescent="0.25">
      <c r="A154" s="19" t="s">
        <v>231</v>
      </c>
      <c r="B154" s="21" t="s">
        <v>358</v>
      </c>
      <c r="C154" s="19" t="s">
        <v>456</v>
      </c>
      <c r="D154" s="19" t="s">
        <v>144</v>
      </c>
      <c r="E154" s="14">
        <v>12</v>
      </c>
      <c r="F154" s="14">
        <v>0</v>
      </c>
      <c r="G154" s="14">
        <v>0</v>
      </c>
      <c r="H154" s="14">
        <v>0</v>
      </c>
      <c r="I154" s="11"/>
      <c r="J154" s="11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s="13" customFormat="1" ht="50.1" customHeight="1" x14ac:dyDescent="0.25">
      <c r="A155" s="19" t="s">
        <v>231</v>
      </c>
      <c r="B155" s="21" t="s">
        <v>358</v>
      </c>
      <c r="C155" s="19" t="s">
        <v>457</v>
      </c>
      <c r="D155" s="19" t="s">
        <v>145</v>
      </c>
      <c r="E155" s="14">
        <v>425</v>
      </c>
      <c r="F155" s="14">
        <v>19</v>
      </c>
      <c r="G155" s="14">
        <v>63</v>
      </c>
      <c r="H155" s="14">
        <v>3</v>
      </c>
      <c r="I155" s="11"/>
      <c r="J155" s="1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s="13" customFormat="1" ht="50.1" customHeight="1" x14ac:dyDescent="0.25">
      <c r="A156" s="19" t="s">
        <v>231</v>
      </c>
      <c r="B156" s="21" t="s">
        <v>358</v>
      </c>
      <c r="C156" s="19" t="s">
        <v>458</v>
      </c>
      <c r="D156" s="19" t="s">
        <v>146</v>
      </c>
      <c r="E156" s="14">
        <v>6</v>
      </c>
      <c r="F156" s="14">
        <v>0</v>
      </c>
      <c r="G156" s="14">
        <v>0</v>
      </c>
      <c r="H156" s="14">
        <v>0</v>
      </c>
      <c r="I156" s="11"/>
      <c r="J156" s="11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s="13" customFormat="1" ht="50.1" customHeight="1" x14ac:dyDescent="0.25">
      <c r="A157" s="19" t="s">
        <v>231</v>
      </c>
      <c r="B157" s="21" t="s">
        <v>358</v>
      </c>
      <c r="C157" s="19" t="s">
        <v>459</v>
      </c>
      <c r="D157" s="19" t="s">
        <v>147</v>
      </c>
      <c r="E157" s="14">
        <v>5</v>
      </c>
      <c r="F157" s="14">
        <v>0</v>
      </c>
      <c r="G157" s="14">
        <v>0</v>
      </c>
      <c r="H157" s="14">
        <v>0</v>
      </c>
      <c r="I157" s="11"/>
      <c r="J157" s="11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s="13" customFormat="1" ht="50.1" customHeight="1" x14ac:dyDescent="0.25">
      <c r="A158" s="19" t="s">
        <v>231</v>
      </c>
      <c r="B158" s="21" t="s">
        <v>358</v>
      </c>
      <c r="C158" s="19" t="s">
        <v>460</v>
      </c>
      <c r="D158" s="19" t="s">
        <v>148</v>
      </c>
      <c r="E158" s="14">
        <v>311</v>
      </c>
      <c r="F158" s="14">
        <v>22</v>
      </c>
      <c r="G158" s="14">
        <v>46</v>
      </c>
      <c r="H158" s="14">
        <v>1</v>
      </c>
      <c r="I158" s="11"/>
      <c r="J158" s="11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s="13" customFormat="1" ht="50.1" customHeight="1" x14ac:dyDescent="0.25">
      <c r="A159" s="19" t="s">
        <v>231</v>
      </c>
      <c r="B159" s="21" t="s">
        <v>358</v>
      </c>
      <c r="C159" s="19" t="s">
        <v>461</v>
      </c>
      <c r="D159" s="19" t="s">
        <v>149</v>
      </c>
      <c r="E159" s="14">
        <v>3</v>
      </c>
      <c r="F159" s="14">
        <v>0</v>
      </c>
      <c r="G159" s="14">
        <v>0</v>
      </c>
      <c r="H159" s="14">
        <v>0</v>
      </c>
      <c r="I159" s="11"/>
      <c r="J159" s="11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s="13" customFormat="1" ht="50.1" customHeight="1" x14ac:dyDescent="0.25">
      <c r="A160" s="19" t="s">
        <v>231</v>
      </c>
      <c r="B160" s="21" t="s">
        <v>358</v>
      </c>
      <c r="C160" s="19" t="s">
        <v>462</v>
      </c>
      <c r="D160" s="19" t="s">
        <v>150</v>
      </c>
      <c r="E160" s="14">
        <v>48</v>
      </c>
      <c r="F160" s="14">
        <v>5</v>
      </c>
      <c r="G160" s="14">
        <v>8</v>
      </c>
      <c r="H160" s="14">
        <v>0</v>
      </c>
      <c r="I160" s="11"/>
      <c r="J160" s="11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s="13" customFormat="1" ht="50.1" customHeight="1" x14ac:dyDescent="0.25">
      <c r="A161" s="19" t="s">
        <v>231</v>
      </c>
      <c r="B161" s="21" t="s">
        <v>358</v>
      </c>
      <c r="C161" s="19" t="s">
        <v>463</v>
      </c>
      <c r="D161" s="19" t="s">
        <v>151</v>
      </c>
      <c r="E161" s="14">
        <v>17</v>
      </c>
      <c r="F161" s="14">
        <v>0</v>
      </c>
      <c r="G161" s="14">
        <v>1</v>
      </c>
      <c r="H161" s="14">
        <v>0</v>
      </c>
      <c r="I161" s="11"/>
      <c r="J161" s="11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s="13" customFormat="1" ht="50.1" customHeight="1" x14ac:dyDescent="0.25">
      <c r="A162" s="19" t="s">
        <v>231</v>
      </c>
      <c r="B162" s="21" t="s">
        <v>358</v>
      </c>
      <c r="C162" s="19" t="s">
        <v>464</v>
      </c>
      <c r="D162" s="19" t="s">
        <v>152</v>
      </c>
      <c r="E162" s="14">
        <v>2510</v>
      </c>
      <c r="F162" s="14">
        <v>120</v>
      </c>
      <c r="G162" s="14">
        <v>336</v>
      </c>
      <c r="H162" s="14">
        <v>14</v>
      </c>
      <c r="I162" s="11"/>
      <c r="J162" s="11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s="13" customFormat="1" ht="50.1" customHeight="1" x14ac:dyDescent="0.25">
      <c r="A163" s="19" t="s">
        <v>231</v>
      </c>
      <c r="B163" s="21" t="s">
        <v>358</v>
      </c>
      <c r="C163" s="19" t="s">
        <v>465</v>
      </c>
      <c r="D163" s="19" t="s">
        <v>153</v>
      </c>
      <c r="E163" s="14">
        <v>567</v>
      </c>
      <c r="F163" s="14">
        <v>32</v>
      </c>
      <c r="G163" s="14">
        <v>108</v>
      </c>
      <c r="H163" s="14">
        <v>10</v>
      </c>
      <c r="I163" s="11"/>
      <c r="J163" s="11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s="13" customFormat="1" ht="50.1" customHeight="1" x14ac:dyDescent="0.25">
      <c r="A164" s="19" t="s">
        <v>231</v>
      </c>
      <c r="B164" s="21" t="s">
        <v>358</v>
      </c>
      <c r="C164" s="19" t="s">
        <v>466</v>
      </c>
      <c r="D164" s="19" t="s">
        <v>154</v>
      </c>
      <c r="E164" s="14">
        <v>63</v>
      </c>
      <c r="F164" s="14">
        <v>4</v>
      </c>
      <c r="G164" s="14">
        <v>5</v>
      </c>
      <c r="H164" s="14">
        <v>0</v>
      </c>
      <c r="I164" s="11"/>
      <c r="J164" s="11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s="13" customFormat="1" ht="50.1" customHeight="1" x14ac:dyDescent="0.25">
      <c r="A165" s="19" t="s">
        <v>231</v>
      </c>
      <c r="B165" s="21" t="s">
        <v>358</v>
      </c>
      <c r="C165" s="19" t="s">
        <v>467</v>
      </c>
      <c r="D165" s="19" t="s">
        <v>155</v>
      </c>
      <c r="E165" s="14">
        <v>658</v>
      </c>
      <c r="F165" s="14">
        <v>47</v>
      </c>
      <c r="G165" s="14">
        <v>89</v>
      </c>
      <c r="H165" s="14">
        <v>6</v>
      </c>
      <c r="I165" s="11"/>
      <c r="J165" s="11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s="13" customFormat="1" ht="50.1" customHeight="1" x14ac:dyDescent="0.25">
      <c r="A166" s="19" t="s">
        <v>231</v>
      </c>
      <c r="B166" s="21" t="s">
        <v>358</v>
      </c>
      <c r="C166" s="19" t="s">
        <v>468</v>
      </c>
      <c r="D166" s="19" t="s">
        <v>156</v>
      </c>
      <c r="E166" s="14">
        <v>104</v>
      </c>
      <c r="F166" s="14">
        <v>5</v>
      </c>
      <c r="G166" s="14">
        <v>9</v>
      </c>
      <c r="H166" s="14">
        <v>1</v>
      </c>
      <c r="I166" s="11"/>
      <c r="J166" s="11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s="13" customFormat="1" ht="50.1" customHeight="1" x14ac:dyDescent="0.25">
      <c r="A167" s="19" t="s">
        <v>231</v>
      </c>
      <c r="B167" s="21" t="s">
        <v>358</v>
      </c>
      <c r="C167" s="19" t="s">
        <v>469</v>
      </c>
      <c r="D167" s="19" t="s">
        <v>157</v>
      </c>
      <c r="E167" s="14">
        <v>385</v>
      </c>
      <c r="F167" s="14">
        <v>11</v>
      </c>
      <c r="G167" s="14">
        <v>58</v>
      </c>
      <c r="H167" s="14">
        <v>4</v>
      </c>
      <c r="I167" s="11"/>
      <c r="J167" s="11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s="13" customFormat="1" ht="50.1" customHeight="1" x14ac:dyDescent="0.25">
      <c r="A168" s="19" t="s">
        <v>231</v>
      </c>
      <c r="B168" s="21" t="s">
        <v>358</v>
      </c>
      <c r="C168" s="19" t="s">
        <v>471</v>
      </c>
      <c r="D168" s="19" t="s">
        <v>158</v>
      </c>
      <c r="E168" s="14">
        <v>25</v>
      </c>
      <c r="F168" s="14">
        <v>2</v>
      </c>
      <c r="G168" s="14">
        <v>1</v>
      </c>
      <c r="H168" s="14">
        <v>0</v>
      </c>
      <c r="I168" s="11"/>
      <c r="J168" s="11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s="13" customFormat="1" ht="50.1" customHeight="1" x14ac:dyDescent="0.25">
      <c r="A169" s="19" t="s">
        <v>231</v>
      </c>
      <c r="B169" s="21" t="s">
        <v>358</v>
      </c>
      <c r="C169" s="19" t="s">
        <v>472</v>
      </c>
      <c r="D169" s="19" t="s">
        <v>159</v>
      </c>
      <c r="E169" s="14">
        <v>149</v>
      </c>
      <c r="F169" s="14">
        <v>10</v>
      </c>
      <c r="G169" s="14">
        <v>16</v>
      </c>
      <c r="H169" s="14">
        <v>1</v>
      </c>
      <c r="I169" s="11"/>
      <c r="J169" s="11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s="13" customFormat="1" ht="50.1" customHeight="1" x14ac:dyDescent="0.25">
      <c r="A170" s="19" t="s">
        <v>231</v>
      </c>
      <c r="B170" s="21" t="s">
        <v>358</v>
      </c>
      <c r="C170" s="19" t="s">
        <v>473</v>
      </c>
      <c r="D170" s="19" t="s">
        <v>160</v>
      </c>
      <c r="E170" s="14">
        <v>75</v>
      </c>
      <c r="F170" s="14">
        <v>8</v>
      </c>
      <c r="G170" s="14">
        <v>10</v>
      </c>
      <c r="H170" s="14">
        <v>0</v>
      </c>
      <c r="I170" s="11"/>
      <c r="J170" s="11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s="13" customFormat="1" ht="50.1" customHeight="1" x14ac:dyDescent="0.25">
      <c r="A171" s="19" t="s">
        <v>231</v>
      </c>
      <c r="B171" s="21" t="s">
        <v>358</v>
      </c>
      <c r="C171" s="19" t="s">
        <v>474</v>
      </c>
      <c r="D171" s="19" t="s">
        <v>161</v>
      </c>
      <c r="E171" s="14">
        <v>581</v>
      </c>
      <c r="F171" s="14">
        <v>29</v>
      </c>
      <c r="G171" s="14">
        <v>77</v>
      </c>
      <c r="H171" s="14">
        <v>1</v>
      </c>
      <c r="I171" s="11"/>
      <c r="J171" s="11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s="13" customFormat="1" ht="50.1" customHeight="1" x14ac:dyDescent="0.25">
      <c r="A172" s="19" t="s">
        <v>231</v>
      </c>
      <c r="B172" s="21" t="s">
        <v>358</v>
      </c>
      <c r="C172" s="19" t="s">
        <v>475</v>
      </c>
      <c r="D172" s="19" t="s">
        <v>162</v>
      </c>
      <c r="E172" s="14">
        <v>605</v>
      </c>
      <c r="F172" s="14">
        <v>27</v>
      </c>
      <c r="G172" s="14">
        <v>84</v>
      </c>
      <c r="H172" s="14">
        <v>2</v>
      </c>
      <c r="I172" s="11"/>
      <c r="J172" s="11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s="13" customFormat="1" ht="50.1" customHeight="1" x14ac:dyDescent="0.25">
      <c r="A173" s="19" t="s">
        <v>231</v>
      </c>
      <c r="B173" s="21" t="s">
        <v>358</v>
      </c>
      <c r="C173" s="19" t="s">
        <v>470</v>
      </c>
      <c r="D173" s="19" t="s">
        <v>479</v>
      </c>
      <c r="E173" s="14">
        <v>0</v>
      </c>
      <c r="F173" s="14">
        <v>0</v>
      </c>
      <c r="G173" s="14">
        <v>0</v>
      </c>
      <c r="H173" s="14">
        <v>0</v>
      </c>
      <c r="I173" s="11"/>
      <c r="J173" s="11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s="13" customFormat="1" ht="50.1" customHeight="1" x14ac:dyDescent="0.25">
      <c r="A174" s="19" t="s">
        <v>231</v>
      </c>
      <c r="B174" s="21" t="s">
        <v>358</v>
      </c>
      <c r="C174" s="19" t="s">
        <v>351</v>
      </c>
      <c r="D174" s="19" t="s">
        <v>163</v>
      </c>
      <c r="E174" s="14">
        <v>177</v>
      </c>
      <c r="F174" s="14">
        <v>3</v>
      </c>
      <c r="G174" s="14">
        <v>16</v>
      </c>
      <c r="H174" s="14">
        <v>0</v>
      </c>
      <c r="I174" s="11"/>
      <c r="J174" s="11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s="28" customFormat="1" ht="50.1" customHeight="1" x14ac:dyDescent="0.25">
      <c r="A175" s="19" t="s">
        <v>231</v>
      </c>
      <c r="B175" s="19" t="s">
        <v>358</v>
      </c>
      <c r="C175" s="19" t="s">
        <v>352</v>
      </c>
      <c r="D175" s="19" t="s">
        <v>164</v>
      </c>
      <c r="E175" s="37">
        <v>2</v>
      </c>
      <c r="F175" s="37">
        <v>0</v>
      </c>
      <c r="G175" s="37">
        <v>0</v>
      </c>
      <c r="H175" s="37">
        <v>0</v>
      </c>
      <c r="I175" s="11"/>
      <c r="J175" s="11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s="13" customFormat="1" ht="50.1" customHeight="1" x14ac:dyDescent="0.25">
      <c r="A176" s="19" t="s">
        <v>231</v>
      </c>
      <c r="B176" s="21" t="s">
        <v>358</v>
      </c>
      <c r="C176" s="19" t="s">
        <v>353</v>
      </c>
      <c r="D176" s="19" t="s">
        <v>165</v>
      </c>
      <c r="E176" s="14">
        <v>5</v>
      </c>
      <c r="F176" s="14">
        <v>0</v>
      </c>
      <c r="G176" s="14">
        <v>0</v>
      </c>
      <c r="H176" s="14">
        <v>0</v>
      </c>
      <c r="I176" s="11"/>
      <c r="J176" s="11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s="13" customFormat="1" ht="50.1" customHeight="1" x14ac:dyDescent="0.25">
      <c r="A177" s="19" t="s">
        <v>231</v>
      </c>
      <c r="B177" s="21" t="s">
        <v>358</v>
      </c>
      <c r="C177" s="19" t="s">
        <v>411</v>
      </c>
      <c r="D177" s="19" t="s">
        <v>166</v>
      </c>
      <c r="E177" s="14">
        <v>322</v>
      </c>
      <c r="F177" s="14">
        <v>17</v>
      </c>
      <c r="G177" s="14">
        <v>99</v>
      </c>
      <c r="H177" s="14">
        <v>26</v>
      </c>
      <c r="I177" s="11"/>
      <c r="J177" s="11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s="13" customFormat="1" ht="50.1" customHeight="1" x14ac:dyDescent="0.25">
      <c r="A178" s="19" t="s">
        <v>231</v>
      </c>
      <c r="B178" s="21" t="s">
        <v>358</v>
      </c>
      <c r="C178" s="19" t="s">
        <v>354</v>
      </c>
      <c r="D178" s="19" t="s">
        <v>167</v>
      </c>
      <c r="E178" s="14">
        <v>456</v>
      </c>
      <c r="F178" s="14">
        <v>13</v>
      </c>
      <c r="G178" s="14">
        <v>95</v>
      </c>
      <c r="H178" s="14">
        <v>11</v>
      </c>
      <c r="I178" s="11"/>
      <c r="J178" s="11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s="13" customFormat="1" ht="50.1" customHeight="1" x14ac:dyDescent="0.25">
      <c r="A179" s="19" t="s">
        <v>231</v>
      </c>
      <c r="B179" s="21" t="s">
        <v>358</v>
      </c>
      <c r="C179" s="19" t="s">
        <v>412</v>
      </c>
      <c r="D179" s="19" t="s">
        <v>168</v>
      </c>
      <c r="E179" s="14">
        <v>114</v>
      </c>
      <c r="F179" s="14">
        <v>6</v>
      </c>
      <c r="G179" s="14">
        <v>10</v>
      </c>
      <c r="H179" s="14">
        <v>1</v>
      </c>
      <c r="I179" s="11"/>
      <c r="J179" s="11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s="13" customFormat="1" ht="50.1" customHeight="1" x14ac:dyDescent="0.25">
      <c r="A180" s="19" t="s">
        <v>231</v>
      </c>
      <c r="B180" s="21" t="s">
        <v>358</v>
      </c>
      <c r="C180" s="19" t="s">
        <v>355</v>
      </c>
      <c r="D180" s="19" t="s">
        <v>169</v>
      </c>
      <c r="E180" s="14">
        <v>257</v>
      </c>
      <c r="F180" s="14">
        <v>10</v>
      </c>
      <c r="G180" s="14">
        <v>36</v>
      </c>
      <c r="H180" s="14">
        <v>2</v>
      </c>
      <c r="I180" s="11"/>
      <c r="J180" s="11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s="13" customFormat="1" ht="50.1" customHeight="1" x14ac:dyDescent="0.25">
      <c r="A181" s="19" t="s">
        <v>231</v>
      </c>
      <c r="B181" s="21" t="s">
        <v>358</v>
      </c>
      <c r="C181" s="19" t="s">
        <v>357</v>
      </c>
      <c r="D181" s="19" t="s">
        <v>170</v>
      </c>
      <c r="E181" s="14">
        <v>5</v>
      </c>
      <c r="F181" s="14">
        <v>0</v>
      </c>
      <c r="G181" s="14">
        <v>0</v>
      </c>
      <c r="H181" s="14">
        <v>0</v>
      </c>
      <c r="I181" s="11"/>
      <c r="J181" s="11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s="13" customFormat="1" ht="50.1" customHeight="1" x14ac:dyDescent="0.25">
      <c r="A182" s="19" t="s">
        <v>231</v>
      </c>
      <c r="B182" s="21" t="s">
        <v>358</v>
      </c>
      <c r="C182" s="19" t="s">
        <v>356</v>
      </c>
      <c r="D182" s="19" t="s">
        <v>171</v>
      </c>
      <c r="E182" s="14">
        <v>5</v>
      </c>
      <c r="F182" s="14">
        <v>0</v>
      </c>
      <c r="G182" s="14">
        <v>0</v>
      </c>
      <c r="H182" s="14">
        <v>0</v>
      </c>
      <c r="I182" s="11"/>
      <c r="J182" s="11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s="13" customFormat="1" ht="50.1" customHeight="1" x14ac:dyDescent="0.25">
      <c r="A183" s="19" t="s">
        <v>231</v>
      </c>
      <c r="B183" s="21" t="s">
        <v>349</v>
      </c>
      <c r="C183" s="19" t="s">
        <v>415</v>
      </c>
      <c r="D183" s="19" t="s">
        <v>172</v>
      </c>
      <c r="E183" s="14">
        <v>804</v>
      </c>
      <c r="F183" s="14">
        <v>53</v>
      </c>
      <c r="G183" s="14">
        <v>12</v>
      </c>
      <c r="H183" s="14">
        <v>1</v>
      </c>
      <c r="I183" s="11"/>
      <c r="J183" s="11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s="13" customFormat="1" ht="50.1" customHeight="1" x14ac:dyDescent="0.25">
      <c r="A184" s="19" t="s">
        <v>231</v>
      </c>
      <c r="B184" s="21" t="s">
        <v>349</v>
      </c>
      <c r="C184" s="19" t="s">
        <v>413</v>
      </c>
      <c r="D184" s="19" t="s">
        <v>173</v>
      </c>
      <c r="E184" s="14">
        <v>33</v>
      </c>
      <c r="F184" s="14">
        <v>1</v>
      </c>
      <c r="G184" s="14">
        <v>0</v>
      </c>
      <c r="H184" s="14">
        <v>0</v>
      </c>
      <c r="I184" s="11"/>
      <c r="J184" s="11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s="13" customFormat="1" ht="50.1" customHeight="1" x14ac:dyDescent="0.25">
      <c r="A185" s="19" t="s">
        <v>231</v>
      </c>
      <c r="B185" s="21" t="s">
        <v>349</v>
      </c>
      <c r="C185" s="19" t="s">
        <v>349</v>
      </c>
      <c r="D185" s="19" t="s">
        <v>174</v>
      </c>
      <c r="E185" s="14">
        <v>38</v>
      </c>
      <c r="F185" s="14">
        <v>2</v>
      </c>
      <c r="G185" s="14">
        <v>0</v>
      </c>
      <c r="H185" s="14">
        <v>0</v>
      </c>
      <c r="I185" s="11"/>
      <c r="J185" s="11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s="13" customFormat="1" ht="50.1" customHeight="1" x14ac:dyDescent="0.25">
      <c r="A186" s="19" t="s">
        <v>231</v>
      </c>
      <c r="B186" s="21" t="s">
        <v>349</v>
      </c>
      <c r="C186" s="19" t="s">
        <v>318</v>
      </c>
      <c r="D186" s="19" t="s">
        <v>175</v>
      </c>
      <c r="E186" s="14">
        <v>57</v>
      </c>
      <c r="F186" s="14">
        <v>1</v>
      </c>
      <c r="G186" s="14">
        <v>0</v>
      </c>
      <c r="H186" s="14">
        <v>0</v>
      </c>
      <c r="I186" s="11"/>
      <c r="J186" s="11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s="13" customFormat="1" ht="50.1" customHeight="1" x14ac:dyDescent="0.25">
      <c r="A187" s="19" t="s">
        <v>231</v>
      </c>
      <c r="B187" s="21" t="s">
        <v>349</v>
      </c>
      <c r="C187" s="19" t="s">
        <v>319</v>
      </c>
      <c r="D187" s="19" t="s">
        <v>176</v>
      </c>
      <c r="E187" s="14">
        <v>40</v>
      </c>
      <c r="F187" s="14">
        <v>0</v>
      </c>
      <c r="G187" s="14">
        <v>0</v>
      </c>
      <c r="H187" s="14">
        <v>0</v>
      </c>
      <c r="I187" s="11"/>
      <c r="J187" s="11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s="13" customFormat="1" ht="50.1" customHeight="1" x14ac:dyDescent="0.25">
      <c r="A188" s="19" t="s">
        <v>231</v>
      </c>
      <c r="B188" s="21" t="s">
        <v>349</v>
      </c>
      <c r="C188" s="19" t="s">
        <v>253</v>
      </c>
      <c r="D188" s="19" t="s">
        <v>177</v>
      </c>
      <c r="E188" s="14">
        <v>49</v>
      </c>
      <c r="F188" s="14">
        <v>0</v>
      </c>
      <c r="G188" s="14">
        <v>0</v>
      </c>
      <c r="H188" s="14">
        <v>0</v>
      </c>
      <c r="I188" s="11"/>
      <c r="J188" s="11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s="13" customFormat="1" ht="50.1" customHeight="1" x14ac:dyDescent="0.25">
      <c r="A189" s="19" t="s">
        <v>231</v>
      </c>
      <c r="B189" s="21" t="s">
        <v>349</v>
      </c>
      <c r="C189" s="19" t="s">
        <v>414</v>
      </c>
      <c r="D189" s="19" t="s">
        <v>178</v>
      </c>
      <c r="E189" s="14">
        <v>22</v>
      </c>
      <c r="F189" s="14">
        <v>0</v>
      </c>
      <c r="G189" s="14">
        <v>0</v>
      </c>
      <c r="H189" s="14">
        <v>0</v>
      </c>
      <c r="I189" s="11"/>
      <c r="J189" s="11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s="28" customFormat="1" ht="50.1" customHeight="1" x14ac:dyDescent="0.25">
      <c r="A190" s="19" t="s">
        <v>231</v>
      </c>
      <c r="B190" s="21" t="s">
        <v>349</v>
      </c>
      <c r="C190" s="19" t="s">
        <v>488</v>
      </c>
      <c r="D190" s="19" t="s">
        <v>179</v>
      </c>
      <c r="E190" s="14">
        <v>0</v>
      </c>
      <c r="F190" s="14">
        <v>0</v>
      </c>
      <c r="G190" s="14">
        <v>0</v>
      </c>
      <c r="H190" s="14">
        <v>0</v>
      </c>
      <c r="I190" s="11"/>
      <c r="J190" s="11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s="13" customFormat="1" ht="50.1" customHeight="1" x14ac:dyDescent="0.25">
      <c r="A191" s="19" t="s">
        <v>231</v>
      </c>
      <c r="B191" s="21" t="s">
        <v>246</v>
      </c>
      <c r="C191" s="19" t="s">
        <v>320</v>
      </c>
      <c r="D191" s="19" t="s">
        <v>180</v>
      </c>
      <c r="E191" s="14">
        <v>191</v>
      </c>
      <c r="F191" s="14">
        <v>3</v>
      </c>
      <c r="G191" s="14">
        <v>10</v>
      </c>
      <c r="H191" s="14">
        <v>0</v>
      </c>
      <c r="I191" s="11"/>
      <c r="J191" s="11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s="13" customFormat="1" ht="50.1" customHeight="1" x14ac:dyDescent="0.25">
      <c r="A192" s="19" t="s">
        <v>231</v>
      </c>
      <c r="B192" s="21" t="s">
        <v>246</v>
      </c>
      <c r="C192" s="19" t="s">
        <v>321</v>
      </c>
      <c r="D192" s="19" t="s">
        <v>181</v>
      </c>
      <c r="E192" s="14">
        <v>26</v>
      </c>
      <c r="F192" s="14">
        <v>0</v>
      </c>
      <c r="G192" s="14">
        <v>0</v>
      </c>
      <c r="H192" s="14">
        <v>0</v>
      </c>
      <c r="I192" s="11"/>
      <c r="J192" s="11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s="13" customFormat="1" ht="50.1" customHeight="1" x14ac:dyDescent="0.25">
      <c r="A193" s="19" t="s">
        <v>231</v>
      </c>
      <c r="B193" s="21" t="s">
        <v>246</v>
      </c>
      <c r="C193" s="19" t="s">
        <v>416</v>
      </c>
      <c r="D193" s="19" t="s">
        <v>182</v>
      </c>
      <c r="E193" s="14">
        <v>5</v>
      </c>
      <c r="F193" s="14">
        <v>0</v>
      </c>
      <c r="G193" s="14">
        <v>0</v>
      </c>
      <c r="H193" s="14">
        <v>0</v>
      </c>
      <c r="I193" s="11"/>
      <c r="J193" s="11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s="13" customFormat="1" ht="50.1" customHeight="1" x14ac:dyDescent="0.25">
      <c r="A194" s="19" t="s">
        <v>231</v>
      </c>
      <c r="B194" s="21" t="s">
        <v>247</v>
      </c>
      <c r="C194" s="19" t="s">
        <v>418</v>
      </c>
      <c r="D194" s="19" t="s">
        <v>183</v>
      </c>
      <c r="E194" s="14">
        <v>67</v>
      </c>
      <c r="F194" s="14">
        <v>0</v>
      </c>
      <c r="G194" s="14">
        <v>4</v>
      </c>
      <c r="H194" s="14">
        <v>0</v>
      </c>
      <c r="I194" s="11"/>
      <c r="J194" s="11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s="13" customFormat="1" ht="50.1" customHeight="1" x14ac:dyDescent="0.25">
      <c r="A195" s="19" t="s">
        <v>231</v>
      </c>
      <c r="B195" s="21" t="s">
        <v>247</v>
      </c>
      <c r="C195" s="19" t="s">
        <v>417</v>
      </c>
      <c r="D195" s="19" t="s">
        <v>184</v>
      </c>
      <c r="E195" s="14">
        <v>1</v>
      </c>
      <c r="F195" s="14">
        <v>0</v>
      </c>
      <c r="G195" s="14">
        <v>0</v>
      </c>
      <c r="H195" s="14">
        <v>0</v>
      </c>
      <c r="I195" s="11"/>
      <c r="J195" s="11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s="13" customFormat="1" ht="50.1" customHeight="1" x14ac:dyDescent="0.25">
      <c r="A196" s="19" t="s">
        <v>231</v>
      </c>
      <c r="B196" s="21" t="s">
        <v>247</v>
      </c>
      <c r="C196" s="19" t="s">
        <v>322</v>
      </c>
      <c r="D196" s="19" t="s">
        <v>185</v>
      </c>
      <c r="E196" s="14">
        <v>109</v>
      </c>
      <c r="F196" s="14">
        <v>3</v>
      </c>
      <c r="G196" s="14">
        <v>2</v>
      </c>
      <c r="H196" s="14">
        <v>0</v>
      </c>
      <c r="I196" s="11"/>
      <c r="J196" s="11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s="13" customFormat="1" ht="50.1" customHeight="1" x14ac:dyDescent="0.25">
      <c r="A197" s="19" t="s">
        <v>231</v>
      </c>
      <c r="B197" s="21" t="s">
        <v>248</v>
      </c>
      <c r="C197" s="19" t="s">
        <v>248</v>
      </c>
      <c r="D197" s="19" t="s">
        <v>186</v>
      </c>
      <c r="E197" s="14">
        <v>24</v>
      </c>
      <c r="F197" s="14">
        <v>1</v>
      </c>
      <c r="G197" s="14">
        <v>0</v>
      </c>
      <c r="H197" s="14">
        <v>0</v>
      </c>
      <c r="I197" s="11"/>
      <c r="J197" s="11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s="13" customFormat="1" ht="50.1" customHeight="1" x14ac:dyDescent="0.25">
      <c r="A198" s="19" t="s">
        <v>231</v>
      </c>
      <c r="B198" s="21" t="s">
        <v>248</v>
      </c>
      <c r="C198" s="19" t="s">
        <v>419</v>
      </c>
      <c r="D198" s="19" t="s">
        <v>187</v>
      </c>
      <c r="E198" s="14">
        <v>2</v>
      </c>
      <c r="F198" s="14">
        <v>1</v>
      </c>
      <c r="G198" s="14">
        <v>0</v>
      </c>
      <c r="H198" s="14">
        <v>0</v>
      </c>
      <c r="I198" s="11"/>
      <c r="J198" s="11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s="13" customFormat="1" ht="50.1" customHeight="1" x14ac:dyDescent="0.25">
      <c r="A199" s="19" t="s">
        <v>231</v>
      </c>
      <c r="B199" s="21" t="s">
        <v>248</v>
      </c>
      <c r="C199" s="19" t="s">
        <v>323</v>
      </c>
      <c r="D199" s="19" t="s">
        <v>188</v>
      </c>
      <c r="E199" s="14">
        <v>52</v>
      </c>
      <c r="F199" s="14">
        <v>1</v>
      </c>
      <c r="G199" s="14">
        <v>0</v>
      </c>
      <c r="H199" s="14">
        <v>0</v>
      </c>
      <c r="I199" s="11"/>
      <c r="J199" s="11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s="13" customFormat="1" ht="50.1" customHeight="1" x14ac:dyDescent="0.25">
      <c r="A200" s="19" t="s">
        <v>231</v>
      </c>
      <c r="B200" s="21" t="s">
        <v>249</v>
      </c>
      <c r="C200" s="19" t="s">
        <v>249</v>
      </c>
      <c r="D200" s="19" t="s">
        <v>189</v>
      </c>
      <c r="E200" s="14">
        <v>222</v>
      </c>
      <c r="F200" s="14">
        <v>10</v>
      </c>
      <c r="G200" s="14">
        <v>9</v>
      </c>
      <c r="H200" s="14">
        <v>0</v>
      </c>
      <c r="I200" s="11"/>
      <c r="J200" s="11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s="13" customFormat="1" ht="50.1" customHeight="1" x14ac:dyDescent="0.25">
      <c r="A201" s="19" t="s">
        <v>231</v>
      </c>
      <c r="B201" s="21" t="s">
        <v>249</v>
      </c>
      <c r="C201" s="19" t="s">
        <v>487</v>
      </c>
      <c r="D201" s="19" t="s">
        <v>190</v>
      </c>
      <c r="E201" s="15">
        <v>2</v>
      </c>
      <c r="F201" s="15">
        <v>0</v>
      </c>
      <c r="G201" s="15">
        <v>0</v>
      </c>
      <c r="H201" s="15">
        <v>0</v>
      </c>
      <c r="I201" s="11"/>
      <c r="J201" s="11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s="13" customFormat="1" ht="50.1" customHeight="1" x14ac:dyDescent="0.25">
      <c r="A202" s="19" t="s">
        <v>231</v>
      </c>
      <c r="B202" s="21" t="s">
        <v>249</v>
      </c>
      <c r="C202" s="19" t="s">
        <v>324</v>
      </c>
      <c r="D202" s="19" t="s">
        <v>191</v>
      </c>
      <c r="E202" s="14">
        <v>13</v>
      </c>
      <c r="F202" s="14">
        <v>0</v>
      </c>
      <c r="G202" s="14">
        <v>0</v>
      </c>
      <c r="H202" s="14">
        <v>0</v>
      </c>
      <c r="I202" s="11"/>
      <c r="J202" s="16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s="13" customFormat="1" ht="50.1" customHeight="1" x14ac:dyDescent="0.25">
      <c r="A203" s="19" t="s">
        <v>231</v>
      </c>
      <c r="B203" s="21" t="s">
        <v>249</v>
      </c>
      <c r="C203" s="19" t="s">
        <v>420</v>
      </c>
      <c r="D203" s="19" t="s">
        <v>192</v>
      </c>
      <c r="E203" s="14">
        <v>35</v>
      </c>
      <c r="F203" s="14">
        <v>3</v>
      </c>
      <c r="G203" s="14">
        <v>1</v>
      </c>
      <c r="H203" s="14">
        <v>0</v>
      </c>
      <c r="I203" s="11"/>
      <c r="J203" s="16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s="13" customFormat="1" ht="50.1" customHeight="1" x14ac:dyDescent="0.25">
      <c r="A204" s="19" t="s">
        <v>231</v>
      </c>
      <c r="B204" s="21" t="s">
        <v>249</v>
      </c>
      <c r="C204" s="19" t="s">
        <v>325</v>
      </c>
      <c r="D204" s="19" t="s">
        <v>193</v>
      </c>
      <c r="E204" s="14">
        <v>24</v>
      </c>
      <c r="F204" s="14">
        <v>0</v>
      </c>
      <c r="G204" s="14">
        <v>2</v>
      </c>
      <c r="H204" s="14">
        <v>0</v>
      </c>
      <c r="I204" s="11"/>
      <c r="J204" s="16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s="13" customFormat="1" ht="50.1" customHeight="1" x14ac:dyDescent="0.25">
      <c r="A205" s="19" t="s">
        <v>231</v>
      </c>
      <c r="B205" s="21" t="s">
        <v>249</v>
      </c>
      <c r="C205" s="19" t="s">
        <v>326</v>
      </c>
      <c r="D205" s="19" t="s">
        <v>194</v>
      </c>
      <c r="E205" s="14">
        <v>106</v>
      </c>
      <c r="F205" s="14">
        <v>6</v>
      </c>
      <c r="G205" s="14">
        <v>6</v>
      </c>
      <c r="H205" s="14">
        <v>0</v>
      </c>
      <c r="I205" s="11"/>
      <c r="J205" s="16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s="13" customFormat="1" ht="50.1" customHeight="1" x14ac:dyDescent="0.25">
      <c r="A206" s="19" t="s">
        <v>231</v>
      </c>
      <c r="B206" s="21" t="s">
        <v>249</v>
      </c>
      <c r="C206" s="19" t="s">
        <v>421</v>
      </c>
      <c r="D206" s="19" t="s">
        <v>195</v>
      </c>
      <c r="E206" s="14">
        <v>20</v>
      </c>
      <c r="F206" s="14">
        <v>1</v>
      </c>
      <c r="G206" s="14">
        <v>0</v>
      </c>
      <c r="H206" s="14">
        <v>0</v>
      </c>
      <c r="I206" s="11"/>
      <c r="J206" s="16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s="13" customFormat="1" ht="50.1" customHeight="1" x14ac:dyDescent="0.25">
      <c r="A207" s="19" t="s">
        <v>231</v>
      </c>
      <c r="B207" s="21" t="s">
        <v>249</v>
      </c>
      <c r="C207" s="19" t="s">
        <v>327</v>
      </c>
      <c r="D207" s="19" t="s">
        <v>196</v>
      </c>
      <c r="E207" s="14">
        <v>4</v>
      </c>
      <c r="F207" s="14">
        <v>0</v>
      </c>
      <c r="G207" s="14">
        <v>0</v>
      </c>
      <c r="H207" s="14">
        <v>1</v>
      </c>
      <c r="I207" s="11"/>
      <c r="J207" s="16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s="13" customFormat="1" ht="50.1" customHeight="1" x14ac:dyDescent="0.25">
      <c r="A208" s="19" t="s">
        <v>231</v>
      </c>
      <c r="B208" s="21" t="s">
        <v>328</v>
      </c>
      <c r="C208" s="19" t="s">
        <v>328</v>
      </c>
      <c r="D208" s="19" t="s">
        <v>197</v>
      </c>
      <c r="E208" s="14">
        <v>57</v>
      </c>
      <c r="F208" s="14">
        <v>3</v>
      </c>
      <c r="G208" s="14">
        <v>1</v>
      </c>
      <c r="H208" s="14">
        <v>0</v>
      </c>
      <c r="I208" s="11"/>
      <c r="J208" s="16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s="13" customFormat="1" ht="50.1" customHeight="1" x14ac:dyDescent="0.25">
      <c r="A209" s="19" t="s">
        <v>231</v>
      </c>
      <c r="B209" s="21" t="s">
        <v>328</v>
      </c>
      <c r="C209" s="19" t="s">
        <v>329</v>
      </c>
      <c r="D209" s="19" t="s">
        <v>198</v>
      </c>
      <c r="E209" s="14">
        <v>29</v>
      </c>
      <c r="F209" s="14">
        <v>0</v>
      </c>
      <c r="G209" s="14">
        <v>0</v>
      </c>
      <c r="H209" s="14">
        <v>0</v>
      </c>
      <c r="I209" s="11"/>
      <c r="J209" s="16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s="13" customFormat="1" ht="50.1" customHeight="1" x14ac:dyDescent="0.25">
      <c r="A210" s="19" t="s">
        <v>231</v>
      </c>
      <c r="B210" s="21" t="s">
        <v>328</v>
      </c>
      <c r="C210" s="19" t="s">
        <v>422</v>
      </c>
      <c r="D210" s="19" t="s">
        <v>199</v>
      </c>
      <c r="E210" s="14">
        <v>15</v>
      </c>
      <c r="F210" s="14">
        <v>0</v>
      </c>
      <c r="G210" s="14">
        <v>0</v>
      </c>
      <c r="H210" s="14">
        <v>0</v>
      </c>
      <c r="I210" s="11"/>
      <c r="J210" s="16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s="13" customFormat="1" ht="50.1" customHeight="1" x14ac:dyDescent="0.25">
      <c r="A211" s="19" t="s">
        <v>231</v>
      </c>
      <c r="B211" s="21" t="s">
        <v>328</v>
      </c>
      <c r="C211" s="19" t="s">
        <v>423</v>
      </c>
      <c r="D211" s="19" t="s">
        <v>200</v>
      </c>
      <c r="E211" s="14">
        <v>9</v>
      </c>
      <c r="F211" s="14">
        <v>0</v>
      </c>
      <c r="G211" s="14">
        <v>0</v>
      </c>
      <c r="H211" s="14">
        <v>0</v>
      </c>
      <c r="I211" s="11"/>
      <c r="J211" s="16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s="13" customFormat="1" ht="50.1" customHeight="1" x14ac:dyDescent="0.25">
      <c r="A212" s="19" t="s">
        <v>231</v>
      </c>
      <c r="B212" s="21" t="s">
        <v>328</v>
      </c>
      <c r="C212" s="19" t="s">
        <v>424</v>
      </c>
      <c r="D212" s="19" t="s">
        <v>201</v>
      </c>
      <c r="E212" s="14">
        <v>10</v>
      </c>
      <c r="F212" s="14">
        <v>0</v>
      </c>
      <c r="G212" s="14">
        <v>0</v>
      </c>
      <c r="H212" s="14">
        <v>0</v>
      </c>
      <c r="I212" s="11"/>
      <c r="J212" s="16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s="13" customFormat="1" ht="50.1" customHeight="1" x14ac:dyDescent="0.25">
      <c r="A213" s="19" t="s">
        <v>231</v>
      </c>
      <c r="B213" s="21" t="s">
        <v>328</v>
      </c>
      <c r="C213" s="19" t="s">
        <v>330</v>
      </c>
      <c r="D213" s="19" t="s">
        <v>202</v>
      </c>
      <c r="E213" s="14">
        <v>13</v>
      </c>
      <c r="F213" s="14">
        <v>0</v>
      </c>
      <c r="G213" s="14">
        <v>0</v>
      </c>
      <c r="H213" s="14">
        <v>0</v>
      </c>
      <c r="I213" s="11"/>
      <c r="J213" s="16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s="13" customFormat="1" ht="50.1" customHeight="1" x14ac:dyDescent="0.25">
      <c r="A214" s="19" t="s">
        <v>231</v>
      </c>
      <c r="B214" s="21" t="s">
        <v>328</v>
      </c>
      <c r="C214" s="19" t="s">
        <v>331</v>
      </c>
      <c r="D214" s="19" t="s">
        <v>203</v>
      </c>
      <c r="E214" s="14">
        <v>5</v>
      </c>
      <c r="F214" s="14">
        <v>0</v>
      </c>
      <c r="G214" s="14">
        <v>0</v>
      </c>
      <c r="H214" s="14">
        <v>0</v>
      </c>
      <c r="I214" s="11"/>
      <c r="J214" s="16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s="13" customFormat="1" ht="50.1" customHeight="1" x14ac:dyDescent="0.25">
      <c r="A215" s="19" t="s">
        <v>231</v>
      </c>
      <c r="B215" s="21" t="s">
        <v>328</v>
      </c>
      <c r="C215" s="19" t="s">
        <v>425</v>
      </c>
      <c r="D215" s="19" t="s">
        <v>204</v>
      </c>
      <c r="E215" s="14">
        <v>10</v>
      </c>
      <c r="F215" s="14">
        <v>0</v>
      </c>
      <c r="G215" s="14">
        <v>0</v>
      </c>
      <c r="H215" s="14">
        <v>0</v>
      </c>
      <c r="I215" s="11"/>
      <c r="J215" s="16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s="13" customFormat="1" ht="50.1" customHeight="1" x14ac:dyDescent="0.25">
      <c r="A216" s="19" t="s">
        <v>231</v>
      </c>
      <c r="B216" s="21" t="s">
        <v>328</v>
      </c>
      <c r="C216" s="19" t="s">
        <v>332</v>
      </c>
      <c r="D216" s="19" t="s">
        <v>205</v>
      </c>
      <c r="E216" s="14">
        <v>5</v>
      </c>
      <c r="F216" s="14">
        <v>0</v>
      </c>
      <c r="G216" s="14">
        <v>0</v>
      </c>
      <c r="H216" s="14">
        <v>0</v>
      </c>
      <c r="I216" s="11"/>
      <c r="J216" s="16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s="13" customFormat="1" ht="50.1" customHeight="1" x14ac:dyDescent="0.25">
      <c r="A217" s="19" t="s">
        <v>231</v>
      </c>
      <c r="B217" s="21" t="s">
        <v>328</v>
      </c>
      <c r="C217" s="19" t="s">
        <v>333</v>
      </c>
      <c r="D217" s="19" t="s">
        <v>206</v>
      </c>
      <c r="E217" s="14">
        <v>20</v>
      </c>
      <c r="F217" s="14">
        <v>0</v>
      </c>
      <c r="G217" s="14">
        <v>0</v>
      </c>
      <c r="H217" s="14">
        <v>0</v>
      </c>
      <c r="I217" s="11"/>
      <c r="J217" s="16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s="13" customFormat="1" ht="50.1" customHeight="1" x14ac:dyDescent="0.25">
      <c r="A218" s="19" t="s">
        <v>231</v>
      </c>
      <c r="B218" s="21" t="s">
        <v>328</v>
      </c>
      <c r="C218" s="19" t="s">
        <v>426</v>
      </c>
      <c r="D218" s="19" t="s">
        <v>207</v>
      </c>
      <c r="E218" s="14">
        <v>170</v>
      </c>
      <c r="F218" s="14">
        <v>6</v>
      </c>
      <c r="G218" s="14">
        <v>1</v>
      </c>
      <c r="H218" s="14">
        <v>0</v>
      </c>
      <c r="I218" s="11"/>
      <c r="J218" s="16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s="13" customFormat="1" ht="50.1" customHeight="1" x14ac:dyDescent="0.25">
      <c r="A219" s="19" t="s">
        <v>231</v>
      </c>
      <c r="B219" s="21" t="s">
        <v>328</v>
      </c>
      <c r="C219" s="19" t="s">
        <v>334</v>
      </c>
      <c r="D219" s="19" t="s">
        <v>208</v>
      </c>
      <c r="E219" s="14">
        <v>39</v>
      </c>
      <c r="F219" s="14">
        <v>0</v>
      </c>
      <c r="G219" s="14">
        <v>0</v>
      </c>
      <c r="H219" s="14">
        <v>0</v>
      </c>
      <c r="I219" s="11"/>
      <c r="J219" s="16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s="13" customFormat="1" ht="50.1" customHeight="1" x14ac:dyDescent="0.25">
      <c r="A220" s="19" t="s">
        <v>231</v>
      </c>
      <c r="B220" s="21" t="s">
        <v>328</v>
      </c>
      <c r="C220" s="19" t="s">
        <v>335</v>
      </c>
      <c r="D220" s="19" t="s">
        <v>209</v>
      </c>
      <c r="E220" s="14">
        <v>10</v>
      </c>
      <c r="F220" s="14">
        <v>0</v>
      </c>
      <c r="G220" s="14">
        <v>0</v>
      </c>
      <c r="H220" s="14">
        <v>0</v>
      </c>
      <c r="I220" s="11"/>
      <c r="J220" s="16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s="13" customFormat="1" ht="50.1" customHeight="1" x14ac:dyDescent="0.25">
      <c r="A221" s="19" t="s">
        <v>231</v>
      </c>
      <c r="B221" s="21" t="s">
        <v>250</v>
      </c>
      <c r="C221" s="19" t="s">
        <v>336</v>
      </c>
      <c r="D221" s="19" t="s">
        <v>210</v>
      </c>
      <c r="E221" s="14">
        <v>43</v>
      </c>
      <c r="F221" s="14">
        <v>1</v>
      </c>
      <c r="G221" s="14">
        <v>0</v>
      </c>
      <c r="H221" s="14">
        <v>0</v>
      </c>
      <c r="I221" s="11"/>
      <c r="J221" s="16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s="13" customFormat="1" ht="50.1" customHeight="1" x14ac:dyDescent="0.25">
      <c r="A222" s="19" t="s">
        <v>231</v>
      </c>
      <c r="B222" s="21" t="s">
        <v>250</v>
      </c>
      <c r="C222" s="19" t="s">
        <v>337</v>
      </c>
      <c r="D222" s="19" t="s">
        <v>211</v>
      </c>
      <c r="E222" s="14">
        <v>20</v>
      </c>
      <c r="F222" s="14">
        <v>1</v>
      </c>
      <c r="G222" s="14">
        <v>0</v>
      </c>
      <c r="H222" s="14">
        <v>0</v>
      </c>
      <c r="I222" s="11"/>
      <c r="J222" s="16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s="13" customFormat="1" ht="50.1" customHeight="1" x14ac:dyDescent="0.25">
      <c r="A223" s="19" t="s">
        <v>231</v>
      </c>
      <c r="B223" s="21" t="s">
        <v>250</v>
      </c>
      <c r="C223" s="19" t="s">
        <v>338</v>
      </c>
      <c r="D223" s="19" t="s">
        <v>212</v>
      </c>
      <c r="E223" s="14">
        <v>9</v>
      </c>
      <c r="F223" s="14">
        <v>1</v>
      </c>
      <c r="G223" s="14">
        <v>0</v>
      </c>
      <c r="H223" s="14">
        <v>0</v>
      </c>
      <c r="I223" s="11"/>
      <c r="J223" s="16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s="13" customFormat="1" ht="50.1" customHeight="1" x14ac:dyDescent="0.25">
      <c r="A224" s="19" t="s">
        <v>231</v>
      </c>
      <c r="B224" s="21" t="s">
        <v>250</v>
      </c>
      <c r="C224" s="19" t="s">
        <v>427</v>
      </c>
      <c r="D224" s="19" t="s">
        <v>213</v>
      </c>
      <c r="E224" s="14">
        <v>5</v>
      </c>
      <c r="F224" s="14">
        <v>0</v>
      </c>
      <c r="G224" s="14">
        <v>0</v>
      </c>
      <c r="H224" s="14">
        <v>0</v>
      </c>
      <c r="I224" s="11"/>
      <c r="J224" s="16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s="13" customFormat="1" ht="50.1" customHeight="1" x14ac:dyDescent="0.25">
      <c r="A225" s="19" t="s">
        <v>231</v>
      </c>
      <c r="B225" s="21" t="s">
        <v>250</v>
      </c>
      <c r="C225" s="19" t="s">
        <v>339</v>
      </c>
      <c r="D225" s="19" t="s">
        <v>214</v>
      </c>
      <c r="E225" s="14">
        <v>22</v>
      </c>
      <c r="F225" s="14">
        <v>10</v>
      </c>
      <c r="G225" s="14">
        <v>0</v>
      </c>
      <c r="H225" s="14">
        <v>0</v>
      </c>
      <c r="I225" s="11"/>
      <c r="J225" s="16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s="13" customFormat="1" ht="50.1" customHeight="1" x14ac:dyDescent="0.25">
      <c r="A226" s="19" t="s">
        <v>231</v>
      </c>
      <c r="B226" s="21" t="s">
        <v>250</v>
      </c>
      <c r="C226" s="19" t="s">
        <v>428</v>
      </c>
      <c r="D226" s="19" t="s">
        <v>215</v>
      </c>
      <c r="E226" s="14">
        <v>45</v>
      </c>
      <c r="F226" s="14">
        <v>0</v>
      </c>
      <c r="G226" s="14">
        <v>0</v>
      </c>
      <c r="H226" s="14">
        <v>0</v>
      </c>
      <c r="I226" s="11"/>
      <c r="J226" s="16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s="13" customFormat="1" ht="50.1" customHeight="1" x14ac:dyDescent="0.25">
      <c r="A227" s="19" t="s">
        <v>231</v>
      </c>
      <c r="B227" s="21" t="s">
        <v>250</v>
      </c>
      <c r="C227" s="19" t="s">
        <v>340</v>
      </c>
      <c r="D227" s="19" t="s">
        <v>216</v>
      </c>
      <c r="E227" s="14">
        <v>10</v>
      </c>
      <c r="F227" s="14">
        <v>0</v>
      </c>
      <c r="G227" s="14">
        <v>0</v>
      </c>
      <c r="H227" s="14">
        <v>0</v>
      </c>
      <c r="I227" s="11"/>
      <c r="J227" s="16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s="13" customFormat="1" ht="50.1" customHeight="1" x14ac:dyDescent="0.25">
      <c r="A228" s="19" t="s">
        <v>231</v>
      </c>
      <c r="B228" s="21" t="s">
        <v>250</v>
      </c>
      <c r="C228" s="19" t="s">
        <v>341</v>
      </c>
      <c r="D228" s="19" t="s">
        <v>217</v>
      </c>
      <c r="E228" s="14">
        <v>22</v>
      </c>
      <c r="F228" s="14">
        <v>0</v>
      </c>
      <c r="G228" s="14">
        <v>1</v>
      </c>
      <c r="H228" s="14">
        <v>0</v>
      </c>
      <c r="I228" s="11"/>
      <c r="J228" s="16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s="13" customFormat="1" ht="50.1" customHeight="1" x14ac:dyDescent="0.25">
      <c r="A229" s="19" t="s">
        <v>231</v>
      </c>
      <c r="B229" s="21" t="s">
        <v>250</v>
      </c>
      <c r="C229" s="19" t="s">
        <v>250</v>
      </c>
      <c r="D229" s="19" t="s">
        <v>218</v>
      </c>
      <c r="E229" s="14">
        <v>118</v>
      </c>
      <c r="F229" s="14">
        <v>16</v>
      </c>
      <c r="G229" s="14">
        <v>2</v>
      </c>
      <c r="H229" s="14">
        <v>0</v>
      </c>
      <c r="I229" s="11"/>
      <c r="J229" s="16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s="13" customFormat="1" ht="50.1" customHeight="1" x14ac:dyDescent="0.25">
      <c r="A230" s="19" t="s">
        <v>231</v>
      </c>
      <c r="B230" s="21" t="s">
        <v>250</v>
      </c>
      <c r="C230" s="19" t="s">
        <v>342</v>
      </c>
      <c r="D230" s="19" t="s">
        <v>219</v>
      </c>
      <c r="E230" s="14">
        <v>62</v>
      </c>
      <c r="F230" s="14">
        <v>0</v>
      </c>
      <c r="G230" s="14">
        <v>2</v>
      </c>
      <c r="H230" s="14">
        <v>0</v>
      </c>
      <c r="I230" s="11"/>
      <c r="J230" s="16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s="13" customFormat="1" ht="50.1" customHeight="1" x14ac:dyDescent="0.25">
      <c r="A231" s="19" t="s">
        <v>231</v>
      </c>
      <c r="B231" s="21" t="s">
        <v>251</v>
      </c>
      <c r="C231" s="19" t="s">
        <v>251</v>
      </c>
      <c r="D231" s="19" t="s">
        <v>220</v>
      </c>
      <c r="E231" s="14">
        <v>422</v>
      </c>
      <c r="F231" s="14">
        <v>8</v>
      </c>
      <c r="G231" s="14">
        <v>12</v>
      </c>
      <c r="H231" s="14">
        <v>0</v>
      </c>
      <c r="I231" s="11"/>
      <c r="J231" s="16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s="13" customFormat="1" ht="50.1" customHeight="1" x14ac:dyDescent="0.25">
      <c r="A232" s="19" t="s">
        <v>231</v>
      </c>
      <c r="B232" s="21" t="s">
        <v>251</v>
      </c>
      <c r="C232" s="19" t="s">
        <v>343</v>
      </c>
      <c r="D232" s="19" t="s">
        <v>221</v>
      </c>
      <c r="E232" s="14">
        <v>3</v>
      </c>
      <c r="F232" s="14">
        <v>0</v>
      </c>
      <c r="G232" s="14">
        <v>0</v>
      </c>
      <c r="H232" s="14">
        <v>0</v>
      </c>
      <c r="I232" s="11"/>
      <c r="J232" s="16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s="28" customFormat="1" ht="50.1" customHeight="1" x14ac:dyDescent="0.25">
      <c r="A233" s="19" t="s">
        <v>231</v>
      </c>
      <c r="B233" s="21" t="s">
        <v>251</v>
      </c>
      <c r="C233" s="19" t="s">
        <v>492</v>
      </c>
      <c r="D233" s="19" t="s">
        <v>222</v>
      </c>
      <c r="E233" s="14">
        <v>10</v>
      </c>
      <c r="F233" s="14">
        <v>0</v>
      </c>
      <c r="G233" s="14">
        <v>0</v>
      </c>
      <c r="H233" s="14">
        <v>0</v>
      </c>
      <c r="I233" s="11"/>
      <c r="J233" s="29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s="13" customFormat="1" ht="50.1" customHeight="1" x14ac:dyDescent="0.25">
      <c r="A234" s="19" t="s">
        <v>231</v>
      </c>
      <c r="B234" s="21" t="s">
        <v>251</v>
      </c>
      <c r="C234" s="19" t="s">
        <v>344</v>
      </c>
      <c r="D234" s="19" t="s">
        <v>223</v>
      </c>
      <c r="E234" s="14">
        <v>4</v>
      </c>
      <c r="F234" s="14">
        <v>0</v>
      </c>
      <c r="G234" s="14">
        <v>0</v>
      </c>
      <c r="H234" s="14">
        <v>0</v>
      </c>
      <c r="I234" s="11"/>
      <c r="J234" s="16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s="13" customFormat="1" ht="50.1" customHeight="1" x14ac:dyDescent="0.25">
      <c r="A235" s="19" t="s">
        <v>231</v>
      </c>
      <c r="B235" s="21" t="s">
        <v>252</v>
      </c>
      <c r="C235" s="19" t="s">
        <v>252</v>
      </c>
      <c r="D235" s="19" t="s">
        <v>224</v>
      </c>
      <c r="E235" s="14">
        <v>72</v>
      </c>
      <c r="F235" s="14">
        <v>1</v>
      </c>
      <c r="G235" s="14">
        <v>0</v>
      </c>
      <c r="H235" s="14">
        <v>0</v>
      </c>
      <c r="I235" s="11"/>
      <c r="J235" s="16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s="13" customFormat="1" ht="50.1" customHeight="1" x14ac:dyDescent="0.25">
      <c r="A236" s="19" t="s">
        <v>231</v>
      </c>
      <c r="B236" s="21" t="s">
        <v>252</v>
      </c>
      <c r="C236" s="19" t="s">
        <v>345</v>
      </c>
      <c r="D236" s="19" t="s">
        <v>225</v>
      </c>
      <c r="E236" s="14">
        <v>4</v>
      </c>
      <c r="F236" s="14">
        <v>0</v>
      </c>
      <c r="G236" s="14">
        <v>0</v>
      </c>
      <c r="H236" s="14">
        <v>0</v>
      </c>
      <c r="I236" s="11"/>
      <c r="J236" s="16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s="13" customFormat="1" ht="50.1" customHeight="1" x14ac:dyDescent="0.25">
      <c r="A237" s="19" t="s">
        <v>231</v>
      </c>
      <c r="B237" s="21" t="s">
        <v>252</v>
      </c>
      <c r="C237" s="19" t="s">
        <v>346</v>
      </c>
      <c r="D237" s="19" t="s">
        <v>226</v>
      </c>
      <c r="E237" s="14">
        <v>26</v>
      </c>
      <c r="F237" s="14">
        <v>10</v>
      </c>
      <c r="G237" s="14">
        <v>0</v>
      </c>
      <c r="H237" s="14">
        <v>0</v>
      </c>
      <c r="I237" s="11"/>
      <c r="J237" s="16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s="13" customFormat="1" ht="50.1" customHeight="1" x14ac:dyDescent="0.25">
      <c r="A238" s="19" t="s">
        <v>231</v>
      </c>
      <c r="B238" s="21" t="s">
        <v>253</v>
      </c>
      <c r="C238" s="19" t="s">
        <v>347</v>
      </c>
      <c r="D238" s="19" t="s">
        <v>227</v>
      </c>
      <c r="E238" s="14">
        <v>614</v>
      </c>
      <c r="F238" s="14">
        <v>33</v>
      </c>
      <c r="G238" s="14">
        <v>55</v>
      </c>
      <c r="H238" s="14">
        <v>3</v>
      </c>
      <c r="I238" s="11"/>
      <c r="J238" s="16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s="13" customFormat="1" ht="50.1" customHeight="1" x14ac:dyDescent="0.25">
      <c r="A239" s="19" t="s">
        <v>231</v>
      </c>
      <c r="B239" s="21" t="s">
        <v>253</v>
      </c>
      <c r="C239" s="19" t="s">
        <v>429</v>
      </c>
      <c r="D239" s="19" t="s">
        <v>228</v>
      </c>
      <c r="E239" s="14">
        <v>25</v>
      </c>
      <c r="F239" s="14">
        <v>3</v>
      </c>
      <c r="G239" s="14">
        <v>1</v>
      </c>
      <c r="H239" s="14">
        <v>0</v>
      </c>
      <c r="I239" s="11"/>
      <c r="J239" s="16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s="13" customFormat="1" ht="50.1" customHeight="1" x14ac:dyDescent="0.25">
      <c r="A240" s="19" t="s">
        <v>231</v>
      </c>
      <c r="B240" s="21" t="s">
        <v>253</v>
      </c>
      <c r="C240" s="19" t="s">
        <v>430</v>
      </c>
      <c r="D240" s="19" t="s">
        <v>229</v>
      </c>
      <c r="E240" s="14">
        <v>52</v>
      </c>
      <c r="F240" s="14">
        <v>0</v>
      </c>
      <c r="G240" s="14">
        <v>2</v>
      </c>
      <c r="H240" s="14">
        <v>0</v>
      </c>
      <c r="I240" s="11"/>
      <c r="J240" s="16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s="13" customFormat="1" ht="50.1" customHeight="1" x14ac:dyDescent="0.25">
      <c r="A241" s="19" t="s">
        <v>231</v>
      </c>
      <c r="B241" s="22" t="s">
        <v>253</v>
      </c>
      <c r="C241" s="19" t="s">
        <v>348</v>
      </c>
      <c r="D241" s="20" t="s">
        <v>230</v>
      </c>
      <c r="E241" s="17">
        <v>6</v>
      </c>
      <c r="F241" s="17">
        <v>0</v>
      </c>
      <c r="G241" s="17">
        <v>0</v>
      </c>
      <c r="H241" s="17">
        <v>0</v>
      </c>
      <c r="I241" s="11"/>
      <c r="J241" s="16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s="13" customFormat="1" ht="50.1" customHeight="1" x14ac:dyDescent="0.25">
      <c r="A242" s="78" t="s">
        <v>486</v>
      </c>
      <c r="B242" s="79"/>
      <c r="C242" s="79"/>
      <c r="D242" s="80"/>
      <c r="E242" s="38">
        <f>SUM(E4:E241)</f>
        <v>24923</v>
      </c>
      <c r="F242" s="39">
        <f>SUM(F4:F241)</f>
        <v>1105</v>
      </c>
      <c r="G242" s="39">
        <f>SUM(G4:G241)</f>
        <v>2635</v>
      </c>
      <c r="H242" s="39">
        <f>SUM(H4:H241)</f>
        <v>236</v>
      </c>
      <c r="I242" s="18"/>
      <c r="J242" s="18"/>
      <c r="K242" s="3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s="13" customFormat="1" ht="19.5" customHeight="1" x14ac:dyDescent="0.25">
      <c r="A243" s="23" t="s">
        <v>496</v>
      </c>
      <c r="B243" s="23"/>
      <c r="C243" s="23"/>
      <c r="D243" s="23"/>
      <c r="E243" s="31"/>
      <c r="F243" s="30"/>
      <c r="G243" s="30"/>
      <c r="H243" s="30"/>
      <c r="I243" s="16"/>
      <c r="J243" s="16"/>
    </row>
    <row r="244" spans="1:26" s="13" customFormat="1" ht="19.5" customHeight="1" x14ac:dyDescent="0.25">
      <c r="A244" s="23"/>
      <c r="B244" s="23"/>
      <c r="C244" s="23"/>
      <c r="D244" s="23"/>
      <c r="E244" s="30"/>
      <c r="F244" s="30"/>
      <c r="G244" s="30"/>
      <c r="H244" s="30"/>
      <c r="J244" s="16"/>
    </row>
    <row r="245" spans="1:26" s="13" customFormat="1" ht="19.5" customHeight="1" x14ac:dyDescent="0.25">
      <c r="A245" s="23"/>
      <c r="B245" s="23"/>
      <c r="C245" s="23"/>
      <c r="D245" s="23"/>
      <c r="E245" s="30"/>
      <c r="F245" s="30"/>
      <c r="G245" s="30"/>
      <c r="H245" s="30"/>
      <c r="J245" s="16"/>
    </row>
    <row r="246" spans="1:26" s="13" customFormat="1" ht="19.5" customHeight="1" x14ac:dyDescent="0.25">
      <c r="A246" s="23"/>
      <c r="B246" s="23"/>
      <c r="C246" s="23"/>
      <c r="D246" s="23"/>
      <c r="E246" s="30"/>
      <c r="F246" s="30"/>
      <c r="G246" s="30"/>
      <c r="H246" s="30"/>
      <c r="J246" s="16"/>
    </row>
    <row r="247" spans="1:26" s="13" customFormat="1" ht="19.5" customHeight="1" x14ac:dyDescent="0.25">
      <c r="A247" s="23"/>
      <c r="B247" s="23"/>
      <c r="C247" s="23"/>
      <c r="D247" s="23"/>
      <c r="E247" s="30"/>
      <c r="F247" s="30"/>
      <c r="G247" s="30"/>
      <c r="H247" s="30"/>
      <c r="J247" s="16"/>
    </row>
    <row r="248" spans="1:26" s="13" customFormat="1" ht="19.5" customHeight="1" x14ac:dyDescent="0.25">
      <c r="A248" s="23"/>
      <c r="B248" s="23"/>
      <c r="C248" s="23"/>
      <c r="D248" s="23"/>
      <c r="E248" s="30"/>
      <c r="F248" s="30"/>
      <c r="G248" s="30"/>
      <c r="H248" s="30"/>
      <c r="J248" s="16"/>
    </row>
    <row r="249" spans="1:26" s="13" customFormat="1" ht="19.5" customHeight="1" x14ac:dyDescent="0.25">
      <c r="A249" s="23"/>
      <c r="B249" s="23"/>
      <c r="C249" s="23"/>
      <c r="D249" s="23"/>
      <c r="E249" s="30"/>
      <c r="F249" s="30"/>
      <c r="G249" s="30"/>
      <c r="H249" s="30"/>
      <c r="J249" s="16"/>
    </row>
    <row r="250" spans="1:26" s="13" customFormat="1" ht="19.5" customHeight="1" x14ac:dyDescent="0.25">
      <c r="A250" s="23"/>
      <c r="B250" s="23"/>
      <c r="C250" s="23"/>
      <c r="D250" s="23"/>
      <c r="E250" s="30"/>
      <c r="F250" s="30"/>
      <c r="G250" s="30"/>
      <c r="H250" s="30"/>
      <c r="J250" s="16"/>
    </row>
    <row r="251" spans="1:26" s="13" customFormat="1" ht="19.5" customHeight="1" x14ac:dyDescent="0.25">
      <c r="A251" s="23"/>
      <c r="B251" s="23"/>
      <c r="C251" s="23"/>
      <c r="D251" s="23"/>
      <c r="E251" s="30"/>
      <c r="F251" s="30"/>
      <c r="G251" s="30"/>
      <c r="H251" s="30"/>
      <c r="J251" s="16"/>
    </row>
    <row r="252" spans="1:26" s="13" customFormat="1" ht="19.5" customHeight="1" x14ac:dyDescent="0.25">
      <c r="A252" s="23"/>
      <c r="B252" s="23"/>
      <c r="C252" s="23"/>
      <c r="D252" s="23"/>
      <c r="E252" s="30"/>
      <c r="F252" s="30"/>
      <c r="G252" s="30"/>
      <c r="H252" s="30"/>
      <c r="J252" s="16"/>
    </row>
    <row r="253" spans="1:26" s="13" customFormat="1" ht="19.5" customHeight="1" x14ac:dyDescent="0.25">
      <c r="A253" s="23"/>
      <c r="B253" s="23"/>
      <c r="C253" s="23"/>
      <c r="D253" s="23"/>
      <c r="E253" s="30"/>
      <c r="F253" s="30"/>
      <c r="G253" s="30"/>
      <c r="H253" s="30"/>
      <c r="J253" s="16"/>
    </row>
    <row r="254" spans="1:26" s="13" customFormat="1" ht="19.5" customHeight="1" x14ac:dyDescent="0.25">
      <c r="A254" s="23"/>
      <c r="B254" s="23"/>
      <c r="C254" s="23"/>
      <c r="D254" s="23"/>
      <c r="E254" s="30"/>
      <c r="F254" s="30"/>
      <c r="G254" s="30"/>
      <c r="H254" s="30"/>
      <c r="J254" s="16"/>
    </row>
    <row r="255" spans="1:26" s="13" customFormat="1" ht="19.5" customHeight="1" x14ac:dyDescent="0.25">
      <c r="A255" s="23"/>
      <c r="B255" s="23"/>
      <c r="C255" s="23"/>
      <c r="D255" s="23"/>
      <c r="E255" s="30"/>
      <c r="F255" s="30"/>
      <c r="G255" s="30"/>
      <c r="H255" s="30"/>
      <c r="J255" s="16"/>
    </row>
    <row r="256" spans="1:26" s="13" customFormat="1" ht="19.5" customHeight="1" x14ac:dyDescent="0.25">
      <c r="A256" s="23"/>
      <c r="B256" s="23"/>
      <c r="C256" s="23"/>
      <c r="D256" s="23"/>
      <c r="E256" s="30"/>
      <c r="F256" s="30"/>
      <c r="G256" s="30"/>
      <c r="H256" s="30"/>
      <c r="J256" s="16"/>
    </row>
    <row r="257" spans="1:10" s="13" customFormat="1" ht="19.5" customHeight="1" x14ac:dyDescent="0.25">
      <c r="A257" s="23"/>
      <c r="B257" s="23"/>
      <c r="C257" s="23"/>
      <c r="D257" s="23"/>
      <c r="E257" s="30"/>
      <c r="F257" s="30"/>
      <c r="G257" s="30"/>
      <c r="H257" s="30"/>
      <c r="J257" s="16"/>
    </row>
    <row r="258" spans="1:10" s="13" customFormat="1" ht="19.5" customHeight="1" x14ac:dyDescent="0.25">
      <c r="A258" s="23"/>
      <c r="B258" s="23"/>
      <c r="C258" s="23"/>
      <c r="D258" s="23"/>
      <c r="E258" s="30"/>
      <c r="F258" s="30"/>
      <c r="G258" s="30"/>
      <c r="H258" s="30"/>
      <c r="J258" s="16"/>
    </row>
    <row r="259" spans="1:10" s="13" customFormat="1" ht="19.5" customHeight="1" x14ac:dyDescent="0.25">
      <c r="A259" s="23"/>
      <c r="B259" s="23"/>
      <c r="C259" s="23"/>
      <c r="D259" s="23"/>
      <c r="E259" s="30"/>
      <c r="F259" s="30"/>
      <c r="G259" s="30"/>
      <c r="H259" s="30"/>
      <c r="J259" s="16"/>
    </row>
    <row r="260" spans="1:10" s="13" customFormat="1" ht="19.5" customHeight="1" x14ac:dyDescent="0.25">
      <c r="A260" s="23"/>
      <c r="B260" s="23"/>
      <c r="C260" s="23"/>
      <c r="D260" s="23"/>
      <c r="E260" s="30"/>
      <c r="F260" s="30"/>
      <c r="G260" s="30"/>
      <c r="H260" s="30"/>
      <c r="J260" s="16"/>
    </row>
    <row r="261" spans="1:10" s="13" customFormat="1" ht="19.5" customHeight="1" x14ac:dyDescent="0.25">
      <c r="A261" s="23"/>
      <c r="B261" s="23"/>
      <c r="C261" s="23"/>
      <c r="D261" s="23"/>
      <c r="E261" s="30"/>
      <c r="F261" s="30"/>
      <c r="G261" s="30"/>
      <c r="H261" s="30"/>
      <c r="J261" s="16"/>
    </row>
    <row r="262" spans="1:10" s="13" customFormat="1" ht="19.5" customHeight="1" x14ac:dyDescent="0.25">
      <c r="A262" s="23"/>
      <c r="B262" s="23"/>
      <c r="C262" s="23"/>
      <c r="D262" s="23"/>
      <c r="E262" s="30"/>
      <c r="F262" s="30"/>
      <c r="G262" s="30"/>
      <c r="H262" s="30"/>
      <c r="J262" s="16"/>
    </row>
    <row r="263" spans="1:10" s="13" customFormat="1" ht="19.5" customHeight="1" x14ac:dyDescent="0.25">
      <c r="A263" s="23"/>
      <c r="B263" s="23"/>
      <c r="C263" s="23"/>
      <c r="D263" s="23"/>
      <c r="E263" s="30"/>
      <c r="F263" s="30"/>
      <c r="G263" s="30"/>
      <c r="H263" s="30"/>
      <c r="J263" s="16"/>
    </row>
    <row r="264" spans="1:10" s="13" customFormat="1" ht="19.5" customHeight="1" x14ac:dyDescent="0.25">
      <c r="A264" s="23"/>
      <c r="B264" s="23"/>
      <c r="C264" s="23"/>
      <c r="D264" s="23"/>
      <c r="E264" s="30"/>
      <c r="F264" s="30"/>
      <c r="G264" s="30"/>
      <c r="H264" s="30"/>
      <c r="J264" s="16"/>
    </row>
    <row r="265" spans="1:10" s="13" customFormat="1" ht="19.5" customHeight="1" x14ac:dyDescent="0.25">
      <c r="A265" s="23"/>
      <c r="B265" s="23"/>
      <c r="C265" s="23"/>
      <c r="D265" s="23"/>
      <c r="E265" s="30"/>
      <c r="F265" s="30"/>
      <c r="G265" s="30"/>
      <c r="H265" s="30"/>
      <c r="J265" s="16"/>
    </row>
    <row r="266" spans="1:10" s="13" customFormat="1" ht="19.5" customHeight="1" x14ac:dyDescent="0.25">
      <c r="A266" s="23"/>
      <c r="B266" s="23"/>
      <c r="C266" s="23"/>
      <c r="D266" s="23"/>
      <c r="E266" s="30"/>
      <c r="F266" s="30"/>
      <c r="G266" s="30"/>
      <c r="H266" s="30"/>
      <c r="J266" s="16"/>
    </row>
    <row r="267" spans="1:10" s="13" customFormat="1" ht="19.5" customHeight="1" x14ac:dyDescent="0.25">
      <c r="A267" s="23"/>
      <c r="B267" s="23"/>
      <c r="C267" s="23"/>
      <c r="D267" s="23"/>
      <c r="E267" s="30"/>
      <c r="F267" s="30"/>
      <c r="G267" s="30"/>
      <c r="H267" s="30"/>
      <c r="J267" s="16"/>
    </row>
    <row r="268" spans="1:10" s="13" customFormat="1" ht="19.5" customHeight="1" x14ac:dyDescent="0.25">
      <c r="A268" s="23"/>
      <c r="B268" s="23"/>
      <c r="C268" s="23"/>
      <c r="D268" s="23"/>
      <c r="E268" s="30"/>
      <c r="F268" s="30"/>
      <c r="G268" s="30"/>
      <c r="H268" s="30"/>
      <c r="J268" s="16"/>
    </row>
    <row r="269" spans="1:10" s="13" customFormat="1" ht="19.5" customHeight="1" x14ac:dyDescent="0.25">
      <c r="A269" s="23"/>
      <c r="B269" s="23"/>
      <c r="C269" s="23"/>
      <c r="D269" s="23"/>
      <c r="E269" s="30"/>
      <c r="F269" s="30"/>
      <c r="G269" s="30"/>
      <c r="H269" s="30"/>
      <c r="J269" s="16"/>
    </row>
    <row r="270" spans="1:10" s="13" customFormat="1" ht="19.5" customHeight="1" x14ac:dyDescent="0.25">
      <c r="A270" s="23"/>
      <c r="B270" s="23"/>
      <c r="C270" s="23"/>
      <c r="D270" s="23"/>
      <c r="E270" s="30"/>
      <c r="F270" s="30"/>
      <c r="G270" s="30"/>
      <c r="H270" s="30"/>
      <c r="J270" s="16"/>
    </row>
    <row r="271" spans="1:10" s="13" customFormat="1" ht="19.5" customHeight="1" x14ac:dyDescent="0.25">
      <c r="A271" s="23"/>
      <c r="B271" s="23"/>
      <c r="C271" s="23"/>
      <c r="D271" s="23"/>
      <c r="E271" s="30"/>
      <c r="F271" s="30"/>
      <c r="G271" s="30"/>
      <c r="H271" s="30"/>
      <c r="J271" s="16"/>
    </row>
    <row r="272" spans="1:10" s="13" customFormat="1" ht="19.5" customHeight="1" x14ac:dyDescent="0.25">
      <c r="A272" s="23"/>
      <c r="B272" s="23"/>
      <c r="C272" s="23"/>
      <c r="D272" s="23"/>
      <c r="E272" s="30"/>
      <c r="F272" s="30"/>
      <c r="G272" s="30"/>
      <c r="H272" s="30"/>
      <c r="J272" s="16"/>
    </row>
    <row r="273" spans="1:10" s="13" customFormat="1" ht="19.5" customHeight="1" x14ac:dyDescent="0.25">
      <c r="A273" s="23"/>
      <c r="B273" s="23"/>
      <c r="C273" s="23"/>
      <c r="D273" s="23"/>
      <c r="E273" s="30"/>
      <c r="F273" s="30"/>
      <c r="G273" s="30"/>
      <c r="H273" s="30"/>
      <c r="J273" s="16"/>
    </row>
    <row r="274" spans="1:10" s="13" customFormat="1" ht="19.5" customHeight="1" x14ac:dyDescent="0.25">
      <c r="A274" s="23"/>
      <c r="B274" s="23"/>
      <c r="C274" s="23"/>
      <c r="D274" s="23"/>
      <c r="E274" s="30"/>
      <c r="F274" s="30"/>
      <c r="G274" s="30"/>
      <c r="H274" s="30"/>
      <c r="J274" s="16"/>
    </row>
    <row r="275" spans="1:10" s="13" customFormat="1" ht="19.5" customHeight="1" x14ac:dyDescent="0.25">
      <c r="A275" s="23"/>
      <c r="B275" s="23"/>
      <c r="C275" s="23"/>
      <c r="D275" s="23"/>
      <c r="E275" s="30"/>
      <c r="F275" s="30"/>
      <c r="G275" s="30"/>
      <c r="H275" s="30"/>
      <c r="J275" s="16"/>
    </row>
    <row r="276" spans="1:10" s="13" customFormat="1" ht="19.5" customHeight="1" x14ac:dyDescent="0.25">
      <c r="A276" s="23"/>
      <c r="B276" s="23"/>
      <c r="C276" s="23"/>
      <c r="D276" s="23"/>
      <c r="E276" s="30"/>
      <c r="F276" s="30"/>
      <c r="G276" s="30"/>
      <c r="H276" s="30"/>
      <c r="J276" s="16"/>
    </row>
    <row r="277" spans="1:10" s="13" customFormat="1" ht="19.5" customHeight="1" x14ac:dyDescent="0.25">
      <c r="A277" s="23"/>
      <c r="B277" s="23"/>
      <c r="C277" s="23"/>
      <c r="D277" s="23"/>
      <c r="E277" s="30"/>
      <c r="F277" s="30"/>
      <c r="G277" s="30"/>
      <c r="H277" s="30"/>
      <c r="J277" s="16"/>
    </row>
    <row r="278" spans="1:10" s="13" customFormat="1" ht="19.5" customHeight="1" x14ac:dyDescent="0.25">
      <c r="A278" s="23"/>
      <c r="B278" s="23"/>
      <c r="C278" s="23"/>
      <c r="D278" s="23"/>
      <c r="E278" s="30"/>
      <c r="F278" s="30"/>
      <c r="G278" s="30"/>
      <c r="H278" s="30"/>
      <c r="J278" s="16"/>
    </row>
    <row r="279" spans="1:10" s="13" customFormat="1" ht="19.5" customHeight="1" x14ac:dyDescent="0.25">
      <c r="A279" s="23"/>
      <c r="B279" s="23"/>
      <c r="C279" s="23"/>
      <c r="D279" s="23"/>
      <c r="E279" s="30"/>
      <c r="F279" s="30"/>
      <c r="G279" s="30"/>
      <c r="H279" s="30"/>
      <c r="J279" s="16"/>
    </row>
    <row r="280" spans="1:10" s="13" customFormat="1" ht="19.5" customHeight="1" x14ac:dyDescent="0.25">
      <c r="A280" s="23"/>
      <c r="B280" s="23"/>
      <c r="C280" s="23"/>
      <c r="D280" s="23"/>
      <c r="E280" s="30"/>
      <c r="F280" s="30"/>
      <c r="G280" s="30"/>
      <c r="H280" s="30"/>
      <c r="J280" s="16"/>
    </row>
    <row r="281" spans="1:10" s="13" customFormat="1" ht="19.5" customHeight="1" x14ac:dyDescent="0.25">
      <c r="A281" s="23"/>
      <c r="B281" s="23"/>
      <c r="C281" s="23"/>
      <c r="D281" s="23"/>
      <c r="E281" s="30"/>
      <c r="F281" s="30"/>
      <c r="G281" s="30"/>
      <c r="H281" s="30"/>
      <c r="J281" s="16"/>
    </row>
    <row r="282" spans="1:10" s="13" customFormat="1" ht="19.5" customHeight="1" x14ac:dyDescent="0.25">
      <c r="A282" s="23"/>
      <c r="B282" s="23"/>
      <c r="C282" s="23"/>
      <c r="D282" s="23"/>
      <c r="E282" s="30"/>
      <c r="F282" s="30"/>
      <c r="G282" s="30"/>
      <c r="H282" s="30"/>
      <c r="J282" s="16"/>
    </row>
    <row r="283" spans="1:10" s="13" customFormat="1" ht="19.5" customHeight="1" x14ac:dyDescent="0.25">
      <c r="A283" s="23"/>
      <c r="B283" s="23"/>
      <c r="C283" s="23"/>
      <c r="D283" s="23"/>
      <c r="E283" s="30"/>
      <c r="F283" s="30"/>
      <c r="G283" s="30"/>
      <c r="H283" s="30"/>
      <c r="J283" s="16"/>
    </row>
    <row r="284" spans="1:10" s="13" customFormat="1" ht="19.5" customHeight="1" x14ac:dyDescent="0.25">
      <c r="A284" s="23"/>
      <c r="B284" s="23"/>
      <c r="C284" s="23"/>
      <c r="D284" s="23"/>
      <c r="E284" s="30"/>
      <c r="F284" s="30"/>
      <c r="G284" s="30"/>
      <c r="H284" s="30"/>
      <c r="J284" s="16"/>
    </row>
    <row r="285" spans="1:10" s="13" customFormat="1" ht="19.5" customHeight="1" x14ac:dyDescent="0.25">
      <c r="A285" s="23"/>
      <c r="B285" s="23"/>
      <c r="C285" s="23"/>
      <c r="D285" s="23"/>
      <c r="E285" s="30"/>
      <c r="F285" s="30"/>
      <c r="G285" s="30"/>
      <c r="H285" s="30"/>
      <c r="J285" s="16"/>
    </row>
    <row r="286" spans="1:10" s="13" customFormat="1" ht="19.5" customHeight="1" x14ac:dyDescent="0.25">
      <c r="A286" s="23"/>
      <c r="B286" s="23"/>
      <c r="C286" s="23"/>
      <c r="D286" s="23"/>
      <c r="E286" s="30"/>
      <c r="F286" s="30"/>
      <c r="G286" s="30"/>
      <c r="H286" s="30"/>
      <c r="J286" s="16"/>
    </row>
    <row r="287" spans="1:10" s="13" customFormat="1" ht="19.5" customHeight="1" x14ac:dyDescent="0.25">
      <c r="A287" s="23"/>
      <c r="B287" s="23"/>
      <c r="C287" s="23"/>
      <c r="D287" s="23"/>
      <c r="E287" s="30"/>
      <c r="F287" s="30"/>
      <c r="G287" s="30"/>
      <c r="H287" s="30"/>
      <c r="J287" s="16"/>
    </row>
    <row r="288" spans="1:10" s="13" customFormat="1" ht="19.5" customHeight="1" x14ac:dyDescent="0.25">
      <c r="A288" s="23"/>
      <c r="B288" s="23"/>
      <c r="C288" s="23"/>
      <c r="D288" s="23"/>
      <c r="E288" s="30"/>
      <c r="F288" s="30"/>
      <c r="G288" s="30"/>
      <c r="H288" s="30"/>
      <c r="J288" s="16"/>
    </row>
    <row r="289" spans="1:10" s="13" customFormat="1" ht="19.5" customHeight="1" x14ac:dyDescent="0.25">
      <c r="A289" s="23"/>
      <c r="B289" s="23"/>
      <c r="C289" s="23"/>
      <c r="D289" s="23"/>
      <c r="E289" s="30"/>
      <c r="F289" s="30"/>
      <c r="G289" s="30"/>
      <c r="H289" s="30"/>
      <c r="J289" s="16"/>
    </row>
    <row r="290" spans="1:10" s="13" customFormat="1" ht="19.5" customHeight="1" x14ac:dyDescent="0.25">
      <c r="A290" s="23"/>
      <c r="B290" s="23"/>
      <c r="C290" s="23"/>
      <c r="D290" s="23"/>
      <c r="E290" s="30"/>
      <c r="F290" s="30"/>
      <c r="G290" s="30"/>
      <c r="H290" s="30"/>
      <c r="J290" s="16"/>
    </row>
    <row r="291" spans="1:10" s="13" customFormat="1" ht="19.5" customHeight="1" x14ac:dyDescent="0.25">
      <c r="A291" s="23"/>
      <c r="B291" s="23"/>
      <c r="C291" s="23"/>
      <c r="D291" s="23"/>
      <c r="E291" s="30"/>
      <c r="F291" s="30"/>
      <c r="G291" s="30"/>
      <c r="H291" s="30"/>
      <c r="J291" s="16"/>
    </row>
    <row r="292" spans="1:10" s="13" customFormat="1" ht="19.5" customHeight="1" x14ac:dyDescent="0.25">
      <c r="A292" s="23"/>
      <c r="B292" s="23"/>
      <c r="C292" s="23"/>
      <c r="D292" s="23"/>
      <c r="E292" s="30"/>
      <c r="F292" s="30"/>
      <c r="G292" s="30"/>
      <c r="H292" s="30"/>
      <c r="J292" s="16"/>
    </row>
    <row r="293" spans="1:10" s="13" customFormat="1" ht="19.5" customHeight="1" x14ac:dyDescent="0.25">
      <c r="A293" s="23"/>
      <c r="B293" s="23"/>
      <c r="C293" s="23"/>
      <c r="D293" s="23"/>
      <c r="E293" s="30"/>
      <c r="F293" s="30"/>
      <c r="G293" s="30"/>
      <c r="H293" s="30"/>
      <c r="J293" s="16"/>
    </row>
    <row r="294" spans="1:10" s="13" customFormat="1" ht="19.5" customHeight="1" x14ac:dyDescent="0.25">
      <c r="A294" s="23"/>
      <c r="B294" s="23"/>
      <c r="C294" s="23"/>
      <c r="D294" s="23"/>
      <c r="E294" s="30"/>
      <c r="F294" s="30"/>
      <c r="G294" s="30"/>
      <c r="H294" s="30"/>
      <c r="J294" s="16"/>
    </row>
    <row r="295" spans="1:10" s="13" customFormat="1" ht="19.5" customHeight="1" x14ac:dyDescent="0.25">
      <c r="A295" s="23"/>
      <c r="B295" s="23"/>
      <c r="C295" s="23"/>
      <c r="D295" s="23"/>
      <c r="E295" s="30"/>
      <c r="F295" s="30"/>
      <c r="G295" s="30"/>
      <c r="H295" s="30"/>
      <c r="J295" s="16"/>
    </row>
    <row r="296" spans="1:10" s="13" customFormat="1" ht="19.5" customHeight="1" x14ac:dyDescent="0.25">
      <c r="A296" s="23"/>
      <c r="B296" s="23"/>
      <c r="C296" s="23"/>
      <c r="D296" s="23"/>
      <c r="E296" s="30"/>
      <c r="F296" s="30"/>
      <c r="G296" s="30"/>
      <c r="H296" s="30"/>
      <c r="J296" s="16"/>
    </row>
    <row r="297" spans="1:10" s="13" customFormat="1" ht="19.5" customHeight="1" x14ac:dyDescent="0.25">
      <c r="A297" s="23"/>
      <c r="B297" s="23"/>
      <c r="C297" s="23"/>
      <c r="D297" s="23"/>
      <c r="E297" s="30"/>
      <c r="F297" s="30"/>
      <c r="G297" s="30"/>
      <c r="H297" s="30"/>
      <c r="J297" s="16"/>
    </row>
    <row r="298" spans="1:10" s="13" customFormat="1" ht="19.5" customHeight="1" x14ac:dyDescent="0.25">
      <c r="A298" s="23"/>
      <c r="B298" s="23"/>
      <c r="C298" s="23"/>
      <c r="D298" s="23"/>
      <c r="E298" s="30"/>
      <c r="F298" s="30"/>
      <c r="G298" s="30"/>
      <c r="H298" s="30"/>
      <c r="J298" s="16"/>
    </row>
    <row r="299" spans="1:10" s="13" customFormat="1" ht="19.5" customHeight="1" x14ac:dyDescent="0.25">
      <c r="A299" s="23"/>
      <c r="B299" s="23"/>
      <c r="C299" s="23"/>
      <c r="D299" s="23"/>
      <c r="E299" s="30"/>
      <c r="F299" s="30"/>
      <c r="G299" s="30"/>
      <c r="H299" s="30"/>
      <c r="J299" s="16"/>
    </row>
    <row r="300" spans="1:10" s="13" customFormat="1" ht="19.5" customHeight="1" x14ac:dyDescent="0.25">
      <c r="A300" s="23"/>
      <c r="B300" s="23"/>
      <c r="C300" s="23"/>
      <c r="D300" s="23"/>
      <c r="E300" s="30"/>
      <c r="F300" s="30"/>
      <c r="G300" s="30"/>
      <c r="H300" s="30"/>
      <c r="J300" s="16"/>
    </row>
    <row r="301" spans="1:10" s="13" customFormat="1" ht="19.5" customHeight="1" x14ac:dyDescent="0.25">
      <c r="A301" s="23"/>
      <c r="B301" s="23"/>
      <c r="C301" s="23"/>
      <c r="D301" s="23"/>
      <c r="E301" s="30"/>
      <c r="F301" s="30"/>
      <c r="G301" s="30"/>
      <c r="H301" s="30"/>
      <c r="J301" s="16"/>
    </row>
    <row r="302" spans="1:10" s="13" customFormat="1" ht="19.5" customHeight="1" x14ac:dyDescent="0.25">
      <c r="A302" s="23"/>
      <c r="B302" s="23"/>
      <c r="C302" s="23"/>
      <c r="D302" s="23"/>
      <c r="E302" s="30"/>
      <c r="F302" s="30"/>
      <c r="G302" s="30"/>
      <c r="H302" s="30"/>
      <c r="J302" s="16"/>
    </row>
    <row r="303" spans="1:10" s="13" customFormat="1" ht="19.5" customHeight="1" x14ac:dyDescent="0.25">
      <c r="A303" s="23"/>
      <c r="B303" s="23"/>
      <c r="C303" s="23"/>
      <c r="D303" s="23"/>
      <c r="E303" s="30"/>
      <c r="F303" s="30"/>
      <c r="G303" s="30"/>
      <c r="H303" s="30"/>
      <c r="J303" s="16"/>
    </row>
    <row r="304" spans="1:10" s="13" customFormat="1" ht="19.5" customHeight="1" x14ac:dyDescent="0.25">
      <c r="A304" s="23"/>
      <c r="B304" s="23"/>
      <c r="C304" s="23"/>
      <c r="D304" s="23"/>
      <c r="E304" s="30"/>
      <c r="F304" s="30"/>
      <c r="G304" s="30"/>
      <c r="H304" s="30"/>
      <c r="J304" s="16"/>
    </row>
    <row r="305" spans="1:10" s="13" customFormat="1" ht="19.5" customHeight="1" x14ac:dyDescent="0.25">
      <c r="A305" s="23"/>
      <c r="B305" s="23"/>
      <c r="C305" s="23"/>
      <c r="D305" s="23"/>
      <c r="E305" s="30"/>
      <c r="F305" s="30"/>
      <c r="G305" s="30"/>
      <c r="H305" s="30"/>
      <c r="J305" s="16"/>
    </row>
    <row r="306" spans="1:10" s="13" customFormat="1" ht="19.5" customHeight="1" x14ac:dyDescent="0.25">
      <c r="A306" s="23"/>
      <c r="B306" s="23"/>
      <c r="C306" s="23"/>
      <c r="D306" s="23"/>
      <c r="E306" s="30"/>
      <c r="F306" s="30"/>
      <c r="G306" s="30"/>
      <c r="H306" s="30"/>
      <c r="J306" s="16"/>
    </row>
    <row r="307" spans="1:10" s="13" customFormat="1" ht="19.5" customHeight="1" x14ac:dyDescent="0.25">
      <c r="A307" s="23"/>
      <c r="B307" s="23"/>
      <c r="C307" s="23"/>
      <c r="D307" s="23"/>
      <c r="E307" s="30"/>
      <c r="F307" s="30"/>
      <c r="G307" s="30"/>
      <c r="H307" s="30"/>
      <c r="J307" s="16"/>
    </row>
    <row r="308" spans="1:10" s="13" customFormat="1" ht="19.5" customHeight="1" x14ac:dyDescent="0.25">
      <c r="A308" s="23"/>
      <c r="B308" s="23"/>
      <c r="C308" s="23"/>
      <c r="D308" s="23"/>
      <c r="E308" s="30"/>
      <c r="F308" s="30"/>
      <c r="G308" s="30"/>
      <c r="H308" s="30"/>
      <c r="J308" s="16"/>
    </row>
    <row r="309" spans="1:10" s="13" customFormat="1" ht="19.5" customHeight="1" x14ac:dyDescent="0.25">
      <c r="A309" s="23"/>
      <c r="B309" s="23"/>
      <c r="C309" s="23"/>
      <c r="D309" s="23"/>
      <c r="E309" s="30"/>
      <c r="F309" s="30"/>
      <c r="G309" s="30"/>
      <c r="H309" s="30"/>
      <c r="J309" s="16"/>
    </row>
    <row r="310" spans="1:10" s="13" customFormat="1" ht="19.5" customHeight="1" x14ac:dyDescent="0.25">
      <c r="A310" s="23"/>
      <c r="B310" s="23"/>
      <c r="C310" s="23"/>
      <c r="D310" s="23"/>
      <c r="E310" s="30"/>
      <c r="F310" s="30"/>
      <c r="G310" s="30"/>
      <c r="H310" s="30"/>
      <c r="J310" s="16"/>
    </row>
    <row r="311" spans="1:10" s="13" customFormat="1" ht="19.5" customHeight="1" x14ac:dyDescent="0.25">
      <c r="A311" s="23"/>
      <c r="B311" s="23"/>
      <c r="C311" s="23"/>
      <c r="D311" s="23"/>
      <c r="E311" s="30"/>
      <c r="F311" s="30"/>
      <c r="G311" s="30"/>
      <c r="H311" s="30"/>
      <c r="J311" s="16"/>
    </row>
    <row r="312" spans="1:10" s="13" customFormat="1" ht="19.5" customHeight="1" x14ac:dyDescent="0.25">
      <c r="A312" s="23"/>
      <c r="B312" s="23"/>
      <c r="C312" s="23"/>
      <c r="D312" s="23"/>
      <c r="E312" s="30"/>
      <c r="F312" s="30"/>
      <c r="G312" s="30"/>
      <c r="H312" s="30"/>
      <c r="J312" s="16"/>
    </row>
    <row r="313" spans="1:10" s="13" customFormat="1" ht="19.5" customHeight="1" x14ac:dyDescent="0.25">
      <c r="A313" s="23"/>
      <c r="B313" s="23"/>
      <c r="C313" s="23"/>
      <c r="D313" s="23"/>
      <c r="E313" s="30"/>
      <c r="F313" s="30"/>
      <c r="G313" s="30"/>
      <c r="H313" s="30"/>
      <c r="J313" s="16"/>
    </row>
    <row r="314" spans="1:10" s="13" customFormat="1" ht="19.5" customHeight="1" x14ac:dyDescent="0.25">
      <c r="A314" s="23"/>
      <c r="B314" s="23"/>
      <c r="C314" s="23"/>
      <c r="D314" s="23"/>
      <c r="E314" s="30"/>
      <c r="F314" s="30"/>
      <c r="G314" s="30"/>
      <c r="H314" s="30"/>
      <c r="J314" s="16"/>
    </row>
    <row r="315" spans="1:10" s="13" customFormat="1" ht="19.5" customHeight="1" x14ac:dyDescent="0.25">
      <c r="A315" s="23"/>
      <c r="B315" s="23"/>
      <c r="C315" s="23"/>
      <c r="D315" s="23"/>
      <c r="E315" s="30"/>
      <c r="F315" s="30"/>
      <c r="G315" s="30"/>
      <c r="H315" s="30"/>
      <c r="J315" s="16"/>
    </row>
    <row r="316" spans="1:10" s="13" customFormat="1" ht="19.5" customHeight="1" x14ac:dyDescent="0.25">
      <c r="A316" s="23"/>
      <c r="B316" s="23"/>
      <c r="C316" s="23"/>
      <c r="D316" s="23"/>
      <c r="E316" s="30"/>
      <c r="F316" s="30"/>
      <c r="G316" s="30"/>
      <c r="H316" s="30"/>
      <c r="J316" s="16"/>
    </row>
    <row r="317" spans="1:10" s="13" customFormat="1" ht="19.5" customHeight="1" x14ac:dyDescent="0.25">
      <c r="A317" s="23"/>
      <c r="B317" s="23"/>
      <c r="C317" s="23"/>
      <c r="D317" s="23"/>
      <c r="E317" s="30"/>
      <c r="F317" s="30"/>
      <c r="G317" s="30"/>
      <c r="H317" s="30"/>
      <c r="J317" s="16"/>
    </row>
    <row r="318" spans="1:10" s="13" customFormat="1" ht="19.5" customHeight="1" x14ac:dyDescent="0.25">
      <c r="A318" s="23"/>
      <c r="B318" s="23"/>
      <c r="C318" s="23"/>
      <c r="D318" s="23"/>
      <c r="E318" s="30"/>
      <c r="F318" s="30"/>
      <c r="G318" s="30"/>
      <c r="H318" s="30"/>
      <c r="J318" s="16"/>
    </row>
    <row r="319" spans="1:10" s="13" customFormat="1" ht="19.5" customHeight="1" x14ac:dyDescent="0.25">
      <c r="A319" s="23"/>
      <c r="B319" s="23"/>
      <c r="C319" s="23"/>
      <c r="D319" s="23"/>
      <c r="E319" s="30"/>
      <c r="F319" s="30"/>
      <c r="G319" s="30"/>
      <c r="H319" s="30"/>
      <c r="J319" s="16"/>
    </row>
    <row r="320" spans="1:10" s="13" customFormat="1" ht="19.5" customHeight="1" x14ac:dyDescent="0.25">
      <c r="A320" s="23"/>
      <c r="B320" s="23"/>
      <c r="C320" s="23"/>
      <c r="D320" s="23"/>
      <c r="E320" s="30"/>
      <c r="F320" s="30"/>
      <c r="G320" s="30"/>
      <c r="H320" s="30"/>
      <c r="J320" s="16"/>
    </row>
    <row r="321" spans="1:10" s="13" customFormat="1" ht="19.5" customHeight="1" x14ac:dyDescent="0.25">
      <c r="A321" s="23"/>
      <c r="B321" s="23"/>
      <c r="C321" s="23"/>
      <c r="D321" s="23"/>
      <c r="E321" s="30"/>
      <c r="F321" s="30"/>
      <c r="G321" s="30"/>
      <c r="H321" s="30"/>
      <c r="J321" s="16"/>
    </row>
    <row r="322" spans="1:10" s="13" customFormat="1" ht="19.5" customHeight="1" x14ac:dyDescent="0.25">
      <c r="A322" s="23"/>
      <c r="B322" s="23"/>
      <c r="C322" s="23"/>
      <c r="D322" s="23"/>
      <c r="E322" s="30"/>
      <c r="F322" s="30"/>
      <c r="G322" s="30"/>
      <c r="H322" s="30"/>
      <c r="J322" s="16"/>
    </row>
    <row r="323" spans="1:10" s="13" customFormat="1" ht="19.5" customHeight="1" x14ac:dyDescent="0.25">
      <c r="A323" s="23"/>
      <c r="B323" s="23"/>
      <c r="C323" s="23"/>
      <c r="D323" s="23"/>
      <c r="E323" s="30"/>
      <c r="F323" s="30"/>
      <c r="G323" s="30"/>
      <c r="H323" s="30"/>
      <c r="J323" s="16"/>
    </row>
    <row r="324" spans="1:10" s="13" customFormat="1" ht="19.5" customHeight="1" x14ac:dyDescent="0.25">
      <c r="A324" s="23"/>
      <c r="B324" s="23"/>
      <c r="C324" s="23"/>
      <c r="D324" s="23"/>
      <c r="E324" s="30"/>
      <c r="F324" s="30"/>
      <c r="G324" s="30"/>
      <c r="H324" s="30"/>
      <c r="J324" s="16"/>
    </row>
    <row r="325" spans="1:10" s="13" customFormat="1" ht="19.5" customHeight="1" x14ac:dyDescent="0.25">
      <c r="A325" s="23"/>
      <c r="B325" s="23"/>
      <c r="C325" s="23"/>
      <c r="D325" s="23"/>
      <c r="E325" s="30"/>
      <c r="F325" s="30"/>
      <c r="G325" s="30"/>
      <c r="H325" s="30"/>
      <c r="J325" s="16"/>
    </row>
    <row r="326" spans="1:10" s="13" customFormat="1" ht="19.5" customHeight="1" x14ac:dyDescent="0.25">
      <c r="A326" s="23"/>
      <c r="B326" s="23"/>
      <c r="C326" s="23"/>
      <c r="D326" s="23"/>
      <c r="E326" s="30"/>
      <c r="F326" s="30"/>
      <c r="G326" s="30"/>
      <c r="H326" s="30"/>
      <c r="J326" s="16"/>
    </row>
    <row r="327" spans="1:10" s="13" customFormat="1" ht="19.5" customHeight="1" x14ac:dyDescent="0.25">
      <c r="A327" s="23"/>
      <c r="B327" s="23"/>
      <c r="C327" s="23"/>
      <c r="D327" s="23"/>
      <c r="E327" s="30"/>
      <c r="F327" s="30"/>
      <c r="G327" s="30"/>
      <c r="H327" s="30"/>
      <c r="J327" s="16"/>
    </row>
    <row r="328" spans="1:10" s="13" customFormat="1" ht="19.5" customHeight="1" x14ac:dyDescent="0.25">
      <c r="A328" s="23"/>
      <c r="B328" s="23"/>
      <c r="C328" s="23"/>
      <c r="D328" s="23"/>
      <c r="E328" s="30"/>
      <c r="F328" s="30"/>
      <c r="G328" s="30"/>
      <c r="H328" s="30"/>
      <c r="J328" s="16"/>
    </row>
    <row r="329" spans="1:10" s="13" customFormat="1" ht="19.5" customHeight="1" x14ac:dyDescent="0.25">
      <c r="A329" s="23"/>
      <c r="B329" s="23"/>
      <c r="C329" s="23"/>
      <c r="D329" s="23"/>
      <c r="E329" s="30"/>
      <c r="F329" s="30"/>
      <c r="G329" s="30"/>
      <c r="H329" s="30"/>
      <c r="J329" s="16"/>
    </row>
    <row r="330" spans="1:10" s="13" customFormat="1" ht="19.5" customHeight="1" x14ac:dyDescent="0.25">
      <c r="A330" s="23"/>
      <c r="B330" s="23"/>
      <c r="C330" s="23"/>
      <c r="D330" s="23"/>
      <c r="E330" s="30"/>
      <c r="F330" s="30"/>
      <c r="G330" s="30"/>
      <c r="H330" s="30"/>
      <c r="J330" s="16"/>
    </row>
    <row r="331" spans="1:10" s="13" customFormat="1" ht="19.5" customHeight="1" x14ac:dyDescent="0.25">
      <c r="A331" s="23"/>
      <c r="B331" s="23"/>
      <c r="C331" s="23"/>
      <c r="D331" s="23"/>
      <c r="E331" s="30"/>
      <c r="F331" s="30"/>
      <c r="G331" s="30"/>
      <c r="H331" s="30"/>
      <c r="J331" s="16"/>
    </row>
    <row r="332" spans="1:10" s="13" customFormat="1" ht="19.5" customHeight="1" x14ac:dyDescent="0.25">
      <c r="A332" s="23"/>
      <c r="B332" s="23"/>
      <c r="C332" s="23"/>
      <c r="D332" s="23"/>
      <c r="E332" s="30"/>
      <c r="F332" s="30"/>
      <c r="G332" s="30"/>
      <c r="H332" s="30"/>
      <c r="J332" s="16"/>
    </row>
    <row r="333" spans="1:10" s="13" customFormat="1" ht="19.5" customHeight="1" x14ac:dyDescent="0.25">
      <c r="A333" s="23"/>
      <c r="B333" s="23"/>
      <c r="C333" s="23"/>
      <c r="D333" s="23"/>
      <c r="E333" s="30"/>
      <c r="F333" s="30"/>
      <c r="G333" s="30"/>
      <c r="H333" s="30"/>
      <c r="J333" s="16"/>
    </row>
    <row r="334" spans="1:10" s="13" customFormat="1" ht="19.5" customHeight="1" x14ac:dyDescent="0.25">
      <c r="A334" s="23"/>
      <c r="B334" s="23"/>
      <c r="C334" s="23"/>
      <c r="D334" s="23"/>
      <c r="E334" s="30"/>
      <c r="F334" s="30"/>
      <c r="G334" s="30"/>
      <c r="H334" s="30"/>
      <c r="J334" s="16"/>
    </row>
    <row r="335" spans="1:10" s="13" customFormat="1" ht="19.5" customHeight="1" x14ac:dyDescent="0.25">
      <c r="A335" s="23"/>
      <c r="B335" s="23"/>
      <c r="C335" s="23"/>
      <c r="D335" s="23"/>
      <c r="E335" s="30"/>
      <c r="F335" s="30"/>
      <c r="G335" s="30"/>
      <c r="H335" s="30"/>
      <c r="J335" s="16"/>
    </row>
    <row r="336" spans="1:10" s="13" customFormat="1" ht="19.5" customHeight="1" x14ac:dyDescent="0.25">
      <c r="A336" s="23"/>
      <c r="B336" s="23"/>
      <c r="C336" s="23"/>
      <c r="D336" s="23"/>
      <c r="E336" s="30"/>
      <c r="F336" s="30"/>
      <c r="G336" s="30"/>
      <c r="H336" s="30"/>
      <c r="J336" s="16"/>
    </row>
    <row r="337" spans="1:10" s="13" customFormat="1" ht="19.5" customHeight="1" x14ac:dyDescent="0.25">
      <c r="A337" s="23"/>
      <c r="B337" s="23"/>
      <c r="C337" s="23"/>
      <c r="D337" s="23"/>
      <c r="E337" s="30"/>
      <c r="F337" s="30"/>
      <c r="G337" s="30"/>
      <c r="H337" s="30"/>
      <c r="J337" s="16"/>
    </row>
    <row r="338" spans="1:10" s="13" customFormat="1" ht="19.5" customHeight="1" x14ac:dyDescent="0.25">
      <c r="A338" s="23"/>
      <c r="B338" s="23"/>
      <c r="C338" s="23"/>
      <c r="D338" s="23"/>
      <c r="E338" s="30"/>
      <c r="F338" s="30"/>
      <c r="G338" s="30"/>
      <c r="H338" s="30"/>
      <c r="J338" s="16"/>
    </row>
    <row r="339" spans="1:10" s="13" customFormat="1" ht="19.5" customHeight="1" x14ac:dyDescent="0.25">
      <c r="A339" s="23"/>
      <c r="B339" s="23"/>
      <c r="C339" s="23"/>
      <c r="D339" s="23"/>
      <c r="E339" s="30"/>
      <c r="F339" s="30"/>
      <c r="G339" s="30"/>
      <c r="H339" s="30"/>
      <c r="J339" s="16"/>
    </row>
    <row r="340" spans="1:10" s="13" customFormat="1" ht="19.5" customHeight="1" x14ac:dyDescent="0.25">
      <c r="A340" s="23"/>
      <c r="B340" s="23"/>
      <c r="C340" s="23"/>
      <c r="D340" s="23"/>
      <c r="E340" s="30"/>
      <c r="F340" s="30"/>
      <c r="G340" s="30"/>
      <c r="H340" s="30"/>
      <c r="J340" s="16"/>
    </row>
    <row r="341" spans="1:10" s="13" customFormat="1" ht="19.5" customHeight="1" x14ac:dyDescent="0.25">
      <c r="A341" s="23"/>
      <c r="B341" s="23"/>
      <c r="C341" s="23"/>
      <c r="D341" s="23"/>
      <c r="E341" s="30"/>
      <c r="F341" s="30"/>
      <c r="G341" s="30"/>
      <c r="H341" s="30"/>
      <c r="J341" s="16"/>
    </row>
    <row r="342" spans="1:10" s="13" customFormat="1" ht="19.5" customHeight="1" x14ac:dyDescent="0.25">
      <c r="A342" s="23"/>
      <c r="B342" s="23"/>
      <c r="C342" s="23"/>
      <c r="D342" s="23"/>
      <c r="E342" s="30"/>
      <c r="F342" s="30"/>
      <c r="G342" s="30"/>
      <c r="H342" s="30"/>
      <c r="J342" s="16"/>
    </row>
    <row r="343" spans="1:10" s="13" customFormat="1" ht="19.5" customHeight="1" x14ac:dyDescent="0.25">
      <c r="A343" s="23"/>
      <c r="B343" s="23"/>
      <c r="C343" s="23"/>
      <c r="D343" s="23"/>
      <c r="E343" s="30"/>
      <c r="F343" s="30"/>
      <c r="G343" s="30"/>
      <c r="H343" s="30"/>
      <c r="J343" s="16"/>
    </row>
    <row r="344" spans="1:10" s="13" customFormat="1" ht="19.5" customHeight="1" x14ac:dyDescent="0.25">
      <c r="A344" s="23"/>
      <c r="B344" s="23"/>
      <c r="C344" s="23"/>
      <c r="D344" s="23"/>
      <c r="E344" s="30"/>
      <c r="F344" s="30"/>
      <c r="G344" s="30"/>
      <c r="H344" s="30"/>
      <c r="J344" s="16"/>
    </row>
    <row r="345" spans="1:10" s="13" customFormat="1" ht="19.5" customHeight="1" x14ac:dyDescent="0.25">
      <c r="A345" s="23"/>
      <c r="B345" s="23"/>
      <c r="C345" s="23"/>
      <c r="D345" s="23"/>
      <c r="E345" s="30"/>
      <c r="F345" s="30"/>
      <c r="G345" s="30"/>
      <c r="H345" s="30"/>
      <c r="J345" s="16"/>
    </row>
    <row r="346" spans="1:10" s="13" customFormat="1" ht="19.5" customHeight="1" x14ac:dyDescent="0.25">
      <c r="A346" s="23"/>
      <c r="B346" s="23"/>
      <c r="C346" s="23"/>
      <c r="D346" s="23"/>
      <c r="E346" s="30"/>
      <c r="F346" s="30"/>
      <c r="G346" s="30"/>
      <c r="H346" s="30"/>
      <c r="J346" s="16"/>
    </row>
    <row r="347" spans="1:10" s="13" customFormat="1" ht="19.5" customHeight="1" x14ac:dyDescent="0.25">
      <c r="A347" s="23"/>
      <c r="B347" s="23"/>
      <c r="C347" s="23"/>
      <c r="D347" s="23"/>
      <c r="E347" s="30"/>
      <c r="F347" s="30"/>
      <c r="G347" s="30"/>
      <c r="H347" s="30"/>
      <c r="J347" s="16"/>
    </row>
    <row r="348" spans="1:10" s="13" customFormat="1" ht="19.5" customHeight="1" x14ac:dyDescent="0.25">
      <c r="A348" s="23"/>
      <c r="B348" s="23"/>
      <c r="C348" s="23"/>
      <c r="D348" s="23"/>
      <c r="E348" s="30"/>
      <c r="F348" s="30"/>
      <c r="G348" s="30"/>
      <c r="H348" s="30"/>
      <c r="J348" s="16"/>
    </row>
    <row r="349" spans="1:10" s="13" customFormat="1" ht="19.5" customHeight="1" x14ac:dyDescent="0.25">
      <c r="A349" s="23"/>
      <c r="B349" s="23"/>
      <c r="C349" s="23"/>
      <c r="D349" s="23"/>
      <c r="E349" s="30"/>
      <c r="F349" s="30"/>
      <c r="G349" s="30"/>
      <c r="H349" s="30"/>
      <c r="J349" s="16"/>
    </row>
    <row r="350" spans="1:10" s="13" customFormat="1" ht="19.5" customHeight="1" x14ac:dyDescent="0.25">
      <c r="A350" s="23"/>
      <c r="B350" s="23"/>
      <c r="C350" s="23"/>
      <c r="D350" s="23"/>
      <c r="E350" s="30"/>
      <c r="F350" s="30"/>
      <c r="G350" s="30"/>
      <c r="H350" s="30"/>
      <c r="J350" s="16"/>
    </row>
    <row r="351" spans="1:10" s="13" customFormat="1" ht="19.5" customHeight="1" x14ac:dyDescent="0.25">
      <c r="A351" s="23"/>
      <c r="B351" s="23"/>
      <c r="C351" s="23"/>
      <c r="D351" s="23"/>
      <c r="E351" s="30"/>
      <c r="F351" s="30"/>
      <c r="G351" s="30"/>
      <c r="H351" s="30"/>
      <c r="J351" s="16"/>
    </row>
    <row r="352" spans="1:10" s="13" customFormat="1" ht="19.5" customHeight="1" x14ac:dyDescent="0.25">
      <c r="A352" s="23"/>
      <c r="B352" s="23"/>
      <c r="C352" s="23"/>
      <c r="D352" s="23"/>
      <c r="E352" s="30"/>
      <c r="F352" s="30"/>
      <c r="G352" s="30"/>
      <c r="H352" s="30"/>
      <c r="J352" s="16"/>
    </row>
    <row r="353" spans="1:10" s="13" customFormat="1" ht="19.5" customHeight="1" x14ac:dyDescent="0.25">
      <c r="A353" s="23"/>
      <c r="B353" s="23"/>
      <c r="C353" s="23"/>
      <c r="D353" s="23"/>
      <c r="E353" s="30"/>
      <c r="F353" s="30"/>
      <c r="G353" s="30"/>
      <c r="H353" s="30"/>
      <c r="J353" s="16"/>
    </row>
    <row r="354" spans="1:10" s="13" customFormat="1" ht="19.5" customHeight="1" x14ac:dyDescent="0.25">
      <c r="A354" s="23"/>
      <c r="B354" s="23"/>
      <c r="C354" s="23"/>
      <c r="D354" s="23"/>
      <c r="E354" s="30"/>
      <c r="F354" s="30"/>
      <c r="G354" s="30"/>
      <c r="H354" s="30"/>
      <c r="J354" s="16"/>
    </row>
    <row r="355" spans="1:10" s="13" customFormat="1" ht="19.5" customHeight="1" x14ac:dyDescent="0.25">
      <c r="A355" s="23"/>
      <c r="B355" s="23"/>
      <c r="C355" s="23"/>
      <c r="D355" s="23"/>
      <c r="E355" s="30"/>
      <c r="F355" s="30"/>
      <c r="G355" s="30"/>
      <c r="H355" s="30"/>
      <c r="J355" s="16"/>
    </row>
    <row r="356" spans="1:10" s="13" customFormat="1" ht="19.5" customHeight="1" x14ac:dyDescent="0.25">
      <c r="A356" s="23"/>
      <c r="B356" s="23"/>
      <c r="C356" s="23"/>
      <c r="D356" s="23"/>
      <c r="E356" s="30"/>
      <c r="F356" s="30"/>
      <c r="G356" s="30"/>
      <c r="H356" s="30"/>
      <c r="J356" s="16"/>
    </row>
    <row r="357" spans="1:10" s="13" customFormat="1" ht="19.5" customHeight="1" x14ac:dyDescent="0.25">
      <c r="A357" s="23"/>
      <c r="B357" s="23"/>
      <c r="C357" s="23"/>
      <c r="D357" s="23"/>
      <c r="E357" s="30"/>
      <c r="F357" s="30"/>
      <c r="G357" s="30"/>
      <c r="H357" s="30"/>
      <c r="J357" s="16"/>
    </row>
    <row r="358" spans="1:10" s="13" customFormat="1" ht="19.5" customHeight="1" x14ac:dyDescent="0.25">
      <c r="A358" s="23"/>
      <c r="B358" s="23"/>
      <c r="C358" s="23"/>
      <c r="D358" s="23"/>
      <c r="E358" s="30"/>
      <c r="F358" s="30"/>
      <c r="G358" s="30"/>
      <c r="H358" s="30"/>
      <c r="J358" s="16"/>
    </row>
    <row r="359" spans="1:10" s="13" customFormat="1" ht="19.5" customHeight="1" x14ac:dyDescent="0.25">
      <c r="A359" s="23"/>
      <c r="B359" s="23"/>
      <c r="C359" s="23"/>
      <c r="D359" s="23"/>
      <c r="E359" s="30"/>
      <c r="F359" s="30"/>
      <c r="G359" s="30"/>
      <c r="H359" s="30"/>
      <c r="J359" s="16"/>
    </row>
    <row r="360" spans="1:10" s="13" customFormat="1" ht="19.5" customHeight="1" x14ac:dyDescent="0.25">
      <c r="A360" s="23"/>
      <c r="B360" s="23"/>
      <c r="C360" s="23"/>
      <c r="D360" s="23"/>
      <c r="E360" s="30"/>
      <c r="F360" s="30"/>
      <c r="G360" s="30"/>
      <c r="H360" s="30"/>
      <c r="J360" s="16"/>
    </row>
    <row r="361" spans="1:10" s="13" customFormat="1" ht="19.5" customHeight="1" x14ac:dyDescent="0.25">
      <c r="A361" s="23"/>
      <c r="B361" s="23"/>
      <c r="C361" s="23"/>
      <c r="D361" s="23"/>
      <c r="E361" s="30"/>
      <c r="F361" s="30"/>
      <c r="G361" s="30"/>
      <c r="H361" s="30"/>
      <c r="J361" s="16"/>
    </row>
    <row r="362" spans="1:10" s="13" customFormat="1" ht="19.5" customHeight="1" x14ac:dyDescent="0.25">
      <c r="A362" s="23"/>
      <c r="B362" s="23"/>
      <c r="C362" s="23"/>
      <c r="D362" s="23"/>
      <c r="E362" s="30"/>
      <c r="F362" s="30"/>
      <c r="G362" s="30"/>
      <c r="H362" s="30"/>
      <c r="J362" s="16"/>
    </row>
    <row r="363" spans="1:10" s="13" customFormat="1" ht="19.5" customHeight="1" x14ac:dyDescent="0.25">
      <c r="A363" s="23"/>
      <c r="B363" s="23"/>
      <c r="C363" s="23"/>
      <c r="D363" s="23"/>
      <c r="E363" s="30"/>
      <c r="F363" s="30"/>
      <c r="G363" s="30"/>
      <c r="H363" s="30"/>
      <c r="J363" s="16"/>
    </row>
    <row r="364" spans="1:10" s="13" customFormat="1" ht="19.5" customHeight="1" x14ac:dyDescent="0.25">
      <c r="A364" s="23"/>
      <c r="B364" s="23"/>
      <c r="C364" s="23"/>
      <c r="D364" s="23"/>
      <c r="E364" s="30"/>
      <c r="F364" s="30"/>
      <c r="G364" s="30"/>
      <c r="H364" s="30"/>
      <c r="J364" s="16"/>
    </row>
    <row r="365" spans="1:10" s="13" customFormat="1" ht="19.5" customHeight="1" x14ac:dyDescent="0.25">
      <c r="A365" s="23"/>
      <c r="B365" s="23"/>
      <c r="C365" s="23"/>
      <c r="D365" s="23"/>
      <c r="E365" s="30"/>
      <c r="F365" s="30"/>
      <c r="G365" s="30"/>
      <c r="H365" s="30"/>
      <c r="J365" s="16"/>
    </row>
    <row r="366" spans="1:10" s="13" customFormat="1" ht="19.5" customHeight="1" x14ac:dyDescent="0.25">
      <c r="A366" s="23"/>
      <c r="B366" s="23"/>
      <c r="C366" s="23"/>
      <c r="D366" s="23"/>
      <c r="E366" s="30"/>
      <c r="F366" s="30"/>
      <c r="G366" s="30"/>
      <c r="H366" s="30"/>
      <c r="J366" s="16"/>
    </row>
    <row r="367" spans="1:10" ht="19.5" customHeight="1" x14ac:dyDescent="0.25"/>
    <row r="368" spans="1:10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</sheetData>
  <mergeCells count="7">
    <mergeCell ref="A1:H1"/>
    <mergeCell ref="A242:D242"/>
    <mergeCell ref="A2:A3"/>
    <mergeCell ref="B2:B3"/>
    <mergeCell ref="C2:C3"/>
    <mergeCell ref="E2:H2"/>
    <mergeCell ref="D2:D3"/>
  </mergeCells>
  <printOptions horizontalCentered="1" gridLines="1"/>
  <pageMargins left="0.7" right="0.7" top="0.75" bottom="0.75" header="0.3" footer="0.3"/>
  <pageSetup paperSize="9" scale="91" fitToHeight="0" orientation="portrait" r:id="rId1"/>
  <headerFooter>
    <oddFooter>&amp;CPágina &amp;P &amp; de  &amp;N</oddFooter>
  </headerFooter>
  <rowBreaks count="2" manualBreakCount="2">
    <brk id="220" max="8" man="1"/>
    <brk id="242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26"/>
  <sheetViews>
    <sheetView tabSelected="1" view="pageBreakPreview" zoomScale="90" zoomScaleNormal="100" zoomScaleSheetLayoutView="90" workbookViewId="0">
      <selection sqref="A1:S1"/>
    </sheetView>
  </sheetViews>
  <sheetFormatPr baseColWidth="10" defaultRowHeight="9" x14ac:dyDescent="0.25"/>
  <cols>
    <col min="1" max="1" width="23.7109375" style="24" customWidth="1"/>
    <col min="2" max="2" width="10" style="24" customWidth="1"/>
    <col min="3" max="3" width="10.85546875" style="24" customWidth="1"/>
    <col min="4" max="4" width="15.28515625" style="24" customWidth="1"/>
    <col min="5" max="5" width="9.85546875" style="46" customWidth="1"/>
    <col min="6" max="6" width="7.85546875" style="46" customWidth="1"/>
    <col min="7" max="8" width="9.140625" style="46" customWidth="1"/>
    <col min="9" max="9" width="12.7109375" style="47" customWidth="1"/>
    <col min="10" max="10" width="11.7109375" style="46" customWidth="1"/>
    <col min="11" max="11" width="11.42578125" style="46" customWidth="1"/>
    <col min="12" max="12" width="10.42578125" style="46" customWidth="1"/>
    <col min="13" max="13" width="11.7109375" style="46" bestFit="1" customWidth="1"/>
    <col min="14" max="14" width="10.140625" style="46" bestFit="1" customWidth="1"/>
    <col min="15" max="15" width="9.85546875" style="46" bestFit="1" customWidth="1"/>
    <col min="16" max="16" width="9.42578125" style="46" bestFit="1" customWidth="1"/>
    <col min="17" max="17" width="17.7109375" style="46" customWidth="1"/>
    <col min="18" max="19" width="12.7109375" style="46" bestFit="1" customWidth="1"/>
    <col min="20" max="24" width="7.85546875" style="4" customWidth="1"/>
    <col min="25" max="16384" width="11.42578125" style="4"/>
  </cols>
  <sheetData>
    <row r="1" spans="1:24" ht="63" customHeight="1" thickBot="1" x14ac:dyDescent="0.3">
      <c r="A1" s="76" t="s">
        <v>504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4" ht="49.5" customHeight="1" thickBot="1" x14ac:dyDescent="0.3">
      <c r="A2" s="81" t="s">
        <v>232</v>
      </c>
      <c r="B2" s="83" t="s">
        <v>480</v>
      </c>
      <c r="C2" s="81" t="s">
        <v>234</v>
      </c>
      <c r="D2" s="81" t="s">
        <v>233</v>
      </c>
      <c r="E2" s="94" t="s">
        <v>476</v>
      </c>
      <c r="F2" s="95"/>
      <c r="G2" s="95"/>
      <c r="H2" s="96"/>
      <c r="I2" s="91" t="s">
        <v>497</v>
      </c>
      <c r="J2" s="92"/>
      <c r="K2" s="92"/>
      <c r="L2" s="93"/>
      <c r="M2" s="91" t="s">
        <v>499</v>
      </c>
      <c r="N2" s="92"/>
      <c r="O2" s="92"/>
      <c r="P2" s="93"/>
      <c r="Q2" s="72" t="s">
        <v>503</v>
      </c>
      <c r="R2" s="91" t="s">
        <v>498</v>
      </c>
      <c r="S2" s="93"/>
      <c r="T2" s="3"/>
      <c r="U2" s="3"/>
      <c r="V2" s="3"/>
      <c r="W2" s="3"/>
      <c r="X2" s="3"/>
    </row>
    <row r="3" spans="1:24" s="7" customFormat="1" ht="50.1" customHeight="1" thickBot="1" x14ac:dyDescent="0.3">
      <c r="A3" s="82"/>
      <c r="B3" s="84"/>
      <c r="C3" s="82"/>
      <c r="D3" s="82"/>
      <c r="E3" s="25" t="s">
        <v>350</v>
      </c>
      <c r="F3" s="25" t="s">
        <v>478</v>
      </c>
      <c r="G3" s="25" t="s">
        <v>491</v>
      </c>
      <c r="H3" s="25" t="s">
        <v>477</v>
      </c>
      <c r="I3" s="44" t="s">
        <v>350</v>
      </c>
      <c r="J3" s="45" t="s">
        <v>478</v>
      </c>
      <c r="K3" s="45" t="s">
        <v>491</v>
      </c>
      <c r="L3" s="45" t="s">
        <v>477</v>
      </c>
      <c r="M3" s="40" t="s">
        <v>350</v>
      </c>
      <c r="N3" s="25" t="s">
        <v>478</v>
      </c>
      <c r="O3" s="25" t="s">
        <v>491</v>
      </c>
      <c r="P3" s="25" t="s">
        <v>477</v>
      </c>
      <c r="Q3" s="40" t="s">
        <v>500</v>
      </c>
      <c r="R3" s="40" t="s">
        <v>502</v>
      </c>
      <c r="S3" s="40" t="s">
        <v>501</v>
      </c>
      <c r="T3" s="6"/>
      <c r="U3" s="6"/>
      <c r="V3" s="6"/>
      <c r="W3" s="6"/>
      <c r="X3" s="6"/>
    </row>
    <row r="4" spans="1:24" s="28" customFormat="1" ht="50.1" customHeight="1" x14ac:dyDescent="0.25">
      <c r="A4" s="41" t="s">
        <v>231</v>
      </c>
      <c r="B4" s="21" t="s">
        <v>235</v>
      </c>
      <c r="C4" s="19" t="s">
        <v>254</v>
      </c>
      <c r="D4" s="19" t="s">
        <v>0</v>
      </c>
      <c r="E4" s="48">
        <v>10</v>
      </c>
      <c r="F4" s="48">
        <v>0</v>
      </c>
      <c r="G4" s="48">
        <v>0</v>
      </c>
      <c r="H4" s="49">
        <v>0</v>
      </c>
      <c r="I4" s="50">
        <f t="shared" ref="I4:L10" si="0">E4*(279.8*6)</f>
        <v>16788</v>
      </c>
      <c r="J4" s="51">
        <f t="shared" si="0"/>
        <v>0</v>
      </c>
      <c r="K4" s="51">
        <f t="shared" si="0"/>
        <v>0</v>
      </c>
      <c r="L4" s="52">
        <f t="shared" si="0"/>
        <v>0</v>
      </c>
      <c r="M4" s="50">
        <f>I4*0.1</f>
        <v>1678.8000000000002</v>
      </c>
      <c r="N4" s="51">
        <f>J4*0.1</f>
        <v>0</v>
      </c>
      <c r="O4" s="51">
        <f>K4*0.1</f>
        <v>0</v>
      </c>
      <c r="P4" s="52">
        <f>L4*0.1</f>
        <v>0</v>
      </c>
      <c r="Q4" s="50">
        <f>SUM(I4:P4)</f>
        <v>18466.8</v>
      </c>
      <c r="R4" s="74">
        <v>6411.0000000000009</v>
      </c>
      <c r="S4" s="74">
        <f>Q4-R4</f>
        <v>12055.8</v>
      </c>
      <c r="T4" s="12"/>
      <c r="U4" s="12"/>
      <c r="V4" s="12"/>
      <c r="W4" s="12"/>
      <c r="X4" s="12"/>
    </row>
    <row r="5" spans="1:24" s="28" customFormat="1" ht="50.1" customHeight="1" x14ac:dyDescent="0.25">
      <c r="A5" s="41" t="s">
        <v>231</v>
      </c>
      <c r="B5" s="21" t="s">
        <v>235</v>
      </c>
      <c r="C5" s="19" t="s">
        <v>255</v>
      </c>
      <c r="D5" s="19" t="s">
        <v>1</v>
      </c>
      <c r="E5" s="48">
        <v>16</v>
      </c>
      <c r="F5" s="48">
        <v>0</v>
      </c>
      <c r="G5" s="48">
        <v>0</v>
      </c>
      <c r="H5" s="49">
        <v>0</v>
      </c>
      <c r="I5" s="53">
        <f t="shared" si="0"/>
        <v>26860.800000000003</v>
      </c>
      <c r="J5" s="54">
        <f t="shared" si="0"/>
        <v>0</v>
      </c>
      <c r="K5" s="54">
        <f t="shared" si="0"/>
        <v>0</v>
      </c>
      <c r="L5" s="55">
        <f t="shared" si="0"/>
        <v>0</v>
      </c>
      <c r="M5" s="53">
        <f t="shared" ref="M5:M68" si="1">I5*0.1</f>
        <v>2686.0800000000004</v>
      </c>
      <c r="N5" s="54">
        <f t="shared" ref="N5:N68" si="2">J5*0.1</f>
        <v>0</v>
      </c>
      <c r="O5" s="54">
        <f t="shared" ref="O5:O68" si="3">K5*0.1</f>
        <v>0</v>
      </c>
      <c r="P5" s="55">
        <f t="shared" ref="P5:P68" si="4">L5*0.1</f>
        <v>0</v>
      </c>
      <c r="Q5" s="53">
        <f t="shared" ref="Q5:Q68" si="5">SUM(I5:P5)</f>
        <v>29546.880000000005</v>
      </c>
      <c r="R5" s="75">
        <v>11534</v>
      </c>
      <c r="S5" s="75">
        <f t="shared" ref="S5:S68" si="6">Q5-R5</f>
        <v>18012.880000000005</v>
      </c>
      <c r="T5" s="12"/>
      <c r="U5" s="12"/>
      <c r="V5" s="12"/>
      <c r="W5" s="12"/>
      <c r="X5" s="12"/>
    </row>
    <row r="6" spans="1:24" s="28" customFormat="1" ht="50.1" customHeight="1" x14ac:dyDescent="0.25">
      <c r="A6" s="41" t="s">
        <v>231</v>
      </c>
      <c r="B6" s="21" t="s">
        <v>235</v>
      </c>
      <c r="C6" s="19" t="s">
        <v>359</v>
      </c>
      <c r="D6" s="19" t="s">
        <v>2</v>
      </c>
      <c r="E6" s="48">
        <v>1</v>
      </c>
      <c r="F6" s="48">
        <v>0</v>
      </c>
      <c r="G6" s="48">
        <v>0</v>
      </c>
      <c r="H6" s="49">
        <v>0</v>
      </c>
      <c r="I6" s="53">
        <f t="shared" si="0"/>
        <v>1678.8000000000002</v>
      </c>
      <c r="J6" s="54">
        <f t="shared" si="0"/>
        <v>0</v>
      </c>
      <c r="K6" s="54">
        <f t="shared" si="0"/>
        <v>0</v>
      </c>
      <c r="L6" s="55">
        <f t="shared" si="0"/>
        <v>0</v>
      </c>
      <c r="M6" s="53">
        <f t="shared" si="1"/>
        <v>167.88000000000002</v>
      </c>
      <c r="N6" s="54">
        <f t="shared" si="2"/>
        <v>0</v>
      </c>
      <c r="O6" s="54">
        <f t="shared" si="3"/>
        <v>0</v>
      </c>
      <c r="P6" s="55">
        <f t="shared" si="4"/>
        <v>0</v>
      </c>
      <c r="Q6" s="53">
        <f t="shared" si="5"/>
        <v>1846.6800000000003</v>
      </c>
      <c r="R6" s="75">
        <v>5344</v>
      </c>
      <c r="S6" s="75">
        <f t="shared" si="6"/>
        <v>-3497.3199999999997</v>
      </c>
      <c r="T6" s="12"/>
      <c r="U6" s="12"/>
      <c r="V6" s="12"/>
      <c r="W6" s="12"/>
      <c r="X6" s="12"/>
    </row>
    <row r="7" spans="1:24" s="28" customFormat="1" ht="50.1" customHeight="1" x14ac:dyDescent="0.25">
      <c r="A7" s="41" t="s">
        <v>231</v>
      </c>
      <c r="B7" s="21" t="s">
        <v>235</v>
      </c>
      <c r="C7" s="19" t="s">
        <v>360</v>
      </c>
      <c r="D7" s="19" t="s">
        <v>3</v>
      </c>
      <c r="E7" s="48">
        <v>14</v>
      </c>
      <c r="F7" s="48">
        <v>0</v>
      </c>
      <c r="G7" s="48">
        <v>0</v>
      </c>
      <c r="H7" s="49">
        <v>0</v>
      </c>
      <c r="I7" s="53">
        <f t="shared" si="0"/>
        <v>23503.200000000004</v>
      </c>
      <c r="J7" s="54">
        <f t="shared" si="0"/>
        <v>0</v>
      </c>
      <c r="K7" s="54">
        <f t="shared" si="0"/>
        <v>0</v>
      </c>
      <c r="L7" s="55">
        <f t="shared" si="0"/>
        <v>0</v>
      </c>
      <c r="M7" s="53">
        <f t="shared" si="1"/>
        <v>2350.3200000000006</v>
      </c>
      <c r="N7" s="54">
        <f t="shared" si="2"/>
        <v>0</v>
      </c>
      <c r="O7" s="54">
        <f t="shared" si="3"/>
        <v>0</v>
      </c>
      <c r="P7" s="55">
        <f t="shared" si="4"/>
        <v>0</v>
      </c>
      <c r="Q7" s="53">
        <f t="shared" si="5"/>
        <v>25853.520000000004</v>
      </c>
      <c r="R7" s="75">
        <v>12131</v>
      </c>
      <c r="S7" s="75">
        <f t="shared" si="6"/>
        <v>13722.520000000004</v>
      </c>
      <c r="T7" s="12"/>
      <c r="U7" s="12"/>
      <c r="V7" s="12"/>
      <c r="W7" s="12"/>
      <c r="X7" s="12"/>
    </row>
    <row r="8" spans="1:24" s="28" customFormat="1" ht="50.1" customHeight="1" x14ac:dyDescent="0.25">
      <c r="A8" s="41" t="s">
        <v>231</v>
      </c>
      <c r="B8" s="21" t="s">
        <v>235</v>
      </c>
      <c r="C8" s="19" t="s">
        <v>361</v>
      </c>
      <c r="D8" s="19" t="s">
        <v>4</v>
      </c>
      <c r="E8" s="48">
        <v>3</v>
      </c>
      <c r="F8" s="48">
        <v>0</v>
      </c>
      <c r="G8" s="48">
        <v>0</v>
      </c>
      <c r="H8" s="49">
        <v>0</v>
      </c>
      <c r="I8" s="53">
        <f t="shared" si="0"/>
        <v>5036.4000000000005</v>
      </c>
      <c r="J8" s="54">
        <f t="shared" si="0"/>
        <v>0</v>
      </c>
      <c r="K8" s="54">
        <f t="shared" si="0"/>
        <v>0</v>
      </c>
      <c r="L8" s="55">
        <f t="shared" si="0"/>
        <v>0</v>
      </c>
      <c r="M8" s="53">
        <f t="shared" si="1"/>
        <v>503.6400000000001</v>
      </c>
      <c r="N8" s="54">
        <f t="shared" si="2"/>
        <v>0</v>
      </c>
      <c r="O8" s="54">
        <f t="shared" si="3"/>
        <v>0</v>
      </c>
      <c r="P8" s="55">
        <f t="shared" si="4"/>
        <v>0</v>
      </c>
      <c r="Q8" s="53">
        <f t="shared" si="5"/>
        <v>5540.0400000000009</v>
      </c>
      <c r="R8" s="75">
        <v>8549</v>
      </c>
      <c r="S8" s="75">
        <f t="shared" si="6"/>
        <v>-3008.9599999999991</v>
      </c>
      <c r="T8" s="12"/>
      <c r="U8" s="12"/>
      <c r="V8" s="12"/>
      <c r="W8" s="12"/>
      <c r="X8" s="12"/>
    </row>
    <row r="9" spans="1:24" s="28" customFormat="1" ht="50.1" customHeight="1" x14ac:dyDescent="0.25">
      <c r="A9" s="41" t="s">
        <v>231</v>
      </c>
      <c r="B9" s="21" t="s">
        <v>235</v>
      </c>
      <c r="C9" s="19" t="s">
        <v>362</v>
      </c>
      <c r="D9" s="19" t="s">
        <v>5</v>
      </c>
      <c r="E9" s="48">
        <v>4</v>
      </c>
      <c r="F9" s="48">
        <v>0</v>
      </c>
      <c r="G9" s="48">
        <v>0</v>
      </c>
      <c r="H9" s="49">
        <v>0</v>
      </c>
      <c r="I9" s="53">
        <f t="shared" si="0"/>
        <v>6715.2000000000007</v>
      </c>
      <c r="J9" s="54">
        <f t="shared" si="0"/>
        <v>0</v>
      </c>
      <c r="K9" s="54">
        <f t="shared" si="0"/>
        <v>0</v>
      </c>
      <c r="L9" s="55">
        <f t="shared" si="0"/>
        <v>0</v>
      </c>
      <c r="M9" s="53">
        <f t="shared" si="1"/>
        <v>671.5200000000001</v>
      </c>
      <c r="N9" s="54">
        <f t="shared" si="2"/>
        <v>0</v>
      </c>
      <c r="O9" s="54">
        <f t="shared" si="3"/>
        <v>0</v>
      </c>
      <c r="P9" s="55">
        <f t="shared" si="4"/>
        <v>0</v>
      </c>
      <c r="Q9" s="53">
        <f t="shared" si="5"/>
        <v>7386.7200000000012</v>
      </c>
      <c r="R9" s="75">
        <v>4275</v>
      </c>
      <c r="S9" s="75">
        <f t="shared" si="6"/>
        <v>3111.7200000000012</v>
      </c>
      <c r="T9" s="12"/>
      <c r="U9" s="12"/>
      <c r="V9" s="12"/>
      <c r="W9" s="12"/>
      <c r="X9" s="12"/>
    </row>
    <row r="10" spans="1:24" s="28" customFormat="1" ht="50.1" customHeight="1" x14ac:dyDescent="0.25">
      <c r="A10" s="41" t="s">
        <v>231</v>
      </c>
      <c r="B10" s="21" t="s">
        <v>235</v>
      </c>
      <c r="C10" s="19" t="s">
        <v>363</v>
      </c>
      <c r="D10" s="19" t="s">
        <v>6</v>
      </c>
      <c r="E10" s="48">
        <v>27</v>
      </c>
      <c r="F10" s="48">
        <v>0</v>
      </c>
      <c r="G10" s="48">
        <v>0</v>
      </c>
      <c r="H10" s="49">
        <v>0</v>
      </c>
      <c r="I10" s="53">
        <f t="shared" si="0"/>
        <v>45327.600000000006</v>
      </c>
      <c r="J10" s="54">
        <f t="shared" si="0"/>
        <v>0</v>
      </c>
      <c r="K10" s="54">
        <f t="shared" si="0"/>
        <v>0</v>
      </c>
      <c r="L10" s="55">
        <f t="shared" si="0"/>
        <v>0</v>
      </c>
      <c r="M10" s="53">
        <f t="shared" si="1"/>
        <v>4532.7600000000011</v>
      </c>
      <c r="N10" s="54">
        <f t="shared" si="2"/>
        <v>0</v>
      </c>
      <c r="O10" s="54">
        <f t="shared" si="3"/>
        <v>0</v>
      </c>
      <c r="P10" s="55">
        <f t="shared" si="4"/>
        <v>0</v>
      </c>
      <c r="Q10" s="53">
        <f t="shared" si="5"/>
        <v>49860.360000000008</v>
      </c>
      <c r="R10" s="75">
        <v>17807</v>
      </c>
      <c r="S10" s="75">
        <f t="shared" si="6"/>
        <v>32053.360000000008</v>
      </c>
      <c r="T10" s="12"/>
      <c r="U10" s="12"/>
      <c r="V10" s="12"/>
      <c r="W10" s="12"/>
      <c r="X10" s="12"/>
    </row>
    <row r="11" spans="1:24" s="28" customFormat="1" ht="50.1" customHeight="1" x14ac:dyDescent="0.25">
      <c r="A11" s="41" t="s">
        <v>231</v>
      </c>
      <c r="B11" s="21" t="s">
        <v>236</v>
      </c>
      <c r="C11" s="19" t="s">
        <v>256</v>
      </c>
      <c r="D11" s="19" t="s">
        <v>7</v>
      </c>
      <c r="E11" s="48">
        <v>40</v>
      </c>
      <c r="F11" s="48">
        <v>1</v>
      </c>
      <c r="G11" s="48">
        <v>6</v>
      </c>
      <c r="H11" s="49">
        <v>0</v>
      </c>
      <c r="I11" s="53">
        <f t="shared" ref="I11:I30" si="7">E11*304.5*6</f>
        <v>73080</v>
      </c>
      <c r="J11" s="54">
        <f t="shared" ref="J11:J30" si="8">F11*304.5*9</f>
        <v>2740.5</v>
      </c>
      <c r="K11" s="54">
        <f t="shared" ref="K11:K30" si="9">G11*304.5*12</f>
        <v>21924</v>
      </c>
      <c r="L11" s="55">
        <f t="shared" ref="L11:L30" si="10">H11*304.5*12</f>
        <v>0</v>
      </c>
      <c r="M11" s="53">
        <f t="shared" si="1"/>
        <v>7308</v>
      </c>
      <c r="N11" s="54">
        <f t="shared" si="2"/>
        <v>274.05</v>
      </c>
      <c r="O11" s="54">
        <f t="shared" si="3"/>
        <v>2192.4</v>
      </c>
      <c r="P11" s="55">
        <f t="shared" si="4"/>
        <v>0</v>
      </c>
      <c r="Q11" s="53">
        <f t="shared" si="5"/>
        <v>107518.95</v>
      </c>
      <c r="R11" s="75">
        <v>19267</v>
      </c>
      <c r="S11" s="75">
        <f t="shared" si="6"/>
        <v>88251.95</v>
      </c>
      <c r="T11" s="12"/>
      <c r="U11" s="12"/>
      <c r="V11" s="12"/>
      <c r="W11" s="12"/>
      <c r="X11" s="12"/>
    </row>
    <row r="12" spans="1:24" s="28" customFormat="1" ht="50.1" customHeight="1" x14ac:dyDescent="0.25">
      <c r="A12" s="41" t="s">
        <v>231</v>
      </c>
      <c r="B12" s="21" t="s">
        <v>236</v>
      </c>
      <c r="C12" s="19" t="s">
        <v>257</v>
      </c>
      <c r="D12" s="19" t="s">
        <v>8</v>
      </c>
      <c r="E12" s="48">
        <v>0</v>
      </c>
      <c r="F12" s="48">
        <v>0</v>
      </c>
      <c r="G12" s="48">
        <v>0</v>
      </c>
      <c r="H12" s="49">
        <v>0</v>
      </c>
      <c r="I12" s="53">
        <f t="shared" si="7"/>
        <v>0</v>
      </c>
      <c r="J12" s="54">
        <f t="shared" si="8"/>
        <v>0</v>
      </c>
      <c r="K12" s="54">
        <f t="shared" si="9"/>
        <v>0</v>
      </c>
      <c r="L12" s="55">
        <f t="shared" si="10"/>
        <v>0</v>
      </c>
      <c r="M12" s="53">
        <f t="shared" si="1"/>
        <v>0</v>
      </c>
      <c r="N12" s="54">
        <f t="shared" si="2"/>
        <v>0</v>
      </c>
      <c r="O12" s="54">
        <f t="shared" si="3"/>
        <v>0</v>
      </c>
      <c r="P12" s="55">
        <f t="shared" si="4"/>
        <v>0</v>
      </c>
      <c r="Q12" s="53">
        <f t="shared" si="5"/>
        <v>0</v>
      </c>
      <c r="R12" s="75">
        <v>2229</v>
      </c>
      <c r="S12" s="75">
        <f t="shared" si="6"/>
        <v>-2229</v>
      </c>
      <c r="T12" s="12"/>
      <c r="U12" s="12"/>
      <c r="V12" s="12"/>
      <c r="W12" s="12"/>
      <c r="X12" s="12"/>
    </row>
    <row r="13" spans="1:24" s="28" customFormat="1" ht="50.1" customHeight="1" x14ac:dyDescent="0.25">
      <c r="A13" s="41" t="s">
        <v>231</v>
      </c>
      <c r="B13" s="21" t="s">
        <v>236</v>
      </c>
      <c r="C13" s="19" t="s">
        <v>431</v>
      </c>
      <c r="D13" s="19" t="s">
        <v>481</v>
      </c>
      <c r="E13" s="48">
        <v>0</v>
      </c>
      <c r="F13" s="48">
        <v>0</v>
      </c>
      <c r="G13" s="48">
        <v>0</v>
      </c>
      <c r="H13" s="49">
        <v>0</v>
      </c>
      <c r="I13" s="53">
        <f t="shared" si="7"/>
        <v>0</v>
      </c>
      <c r="J13" s="54">
        <f t="shared" si="8"/>
        <v>0</v>
      </c>
      <c r="K13" s="54">
        <f t="shared" si="9"/>
        <v>0</v>
      </c>
      <c r="L13" s="55">
        <f t="shared" si="10"/>
        <v>0</v>
      </c>
      <c r="M13" s="53">
        <f t="shared" si="1"/>
        <v>0</v>
      </c>
      <c r="N13" s="54">
        <f t="shared" si="2"/>
        <v>0</v>
      </c>
      <c r="O13" s="54">
        <f t="shared" si="3"/>
        <v>0</v>
      </c>
      <c r="P13" s="55">
        <f t="shared" si="4"/>
        <v>0</v>
      </c>
      <c r="Q13" s="53">
        <f t="shared" si="5"/>
        <v>0</v>
      </c>
      <c r="R13" s="75">
        <v>0</v>
      </c>
      <c r="S13" s="75">
        <f t="shared" si="6"/>
        <v>0</v>
      </c>
      <c r="T13" s="12"/>
      <c r="U13" s="12"/>
      <c r="V13" s="12"/>
      <c r="W13" s="12"/>
      <c r="X13" s="12"/>
    </row>
    <row r="14" spans="1:24" s="28" customFormat="1" ht="50.1" customHeight="1" x14ac:dyDescent="0.25">
      <c r="A14" s="41" t="s">
        <v>231</v>
      </c>
      <c r="B14" s="21" t="s">
        <v>236</v>
      </c>
      <c r="C14" s="19" t="s">
        <v>364</v>
      </c>
      <c r="D14" s="19" t="s">
        <v>9</v>
      </c>
      <c r="E14" s="48">
        <v>0</v>
      </c>
      <c r="F14" s="48">
        <v>0</v>
      </c>
      <c r="G14" s="48">
        <v>0</v>
      </c>
      <c r="H14" s="49">
        <v>0</v>
      </c>
      <c r="I14" s="53">
        <f t="shared" si="7"/>
        <v>0</v>
      </c>
      <c r="J14" s="54">
        <f t="shared" si="8"/>
        <v>0</v>
      </c>
      <c r="K14" s="54">
        <f t="shared" si="9"/>
        <v>0</v>
      </c>
      <c r="L14" s="55">
        <f t="shared" si="10"/>
        <v>0</v>
      </c>
      <c r="M14" s="53">
        <f t="shared" si="1"/>
        <v>0</v>
      </c>
      <c r="N14" s="54">
        <f t="shared" si="2"/>
        <v>0</v>
      </c>
      <c r="O14" s="54">
        <f t="shared" si="3"/>
        <v>0</v>
      </c>
      <c r="P14" s="55">
        <f t="shared" si="4"/>
        <v>0</v>
      </c>
      <c r="Q14" s="53">
        <f t="shared" si="5"/>
        <v>0</v>
      </c>
      <c r="R14" s="75">
        <v>1482</v>
      </c>
      <c r="S14" s="75">
        <f t="shared" si="6"/>
        <v>-1482</v>
      </c>
      <c r="T14" s="12"/>
      <c r="U14" s="12"/>
      <c r="V14" s="12"/>
      <c r="W14" s="12"/>
      <c r="X14" s="12"/>
    </row>
    <row r="15" spans="1:24" s="28" customFormat="1" ht="50.1" customHeight="1" x14ac:dyDescent="0.25">
      <c r="A15" s="41" t="s">
        <v>231</v>
      </c>
      <c r="B15" s="21" t="s">
        <v>236</v>
      </c>
      <c r="C15" s="19" t="s">
        <v>365</v>
      </c>
      <c r="D15" s="19" t="s">
        <v>10</v>
      </c>
      <c r="E15" s="48">
        <v>5</v>
      </c>
      <c r="F15" s="48">
        <v>0</v>
      </c>
      <c r="G15" s="48">
        <v>0</v>
      </c>
      <c r="H15" s="49">
        <v>0</v>
      </c>
      <c r="I15" s="53">
        <f t="shared" si="7"/>
        <v>9135</v>
      </c>
      <c r="J15" s="54">
        <f t="shared" si="8"/>
        <v>0</v>
      </c>
      <c r="K15" s="54">
        <f t="shared" si="9"/>
        <v>0</v>
      </c>
      <c r="L15" s="55">
        <f t="shared" si="10"/>
        <v>0</v>
      </c>
      <c r="M15" s="53">
        <f t="shared" si="1"/>
        <v>913.5</v>
      </c>
      <c r="N15" s="54">
        <f t="shared" si="2"/>
        <v>0</v>
      </c>
      <c r="O15" s="54">
        <f t="shared" si="3"/>
        <v>0</v>
      </c>
      <c r="P15" s="55">
        <f t="shared" si="4"/>
        <v>0</v>
      </c>
      <c r="Q15" s="53">
        <f t="shared" si="5"/>
        <v>10048.5</v>
      </c>
      <c r="R15" s="75">
        <v>7041.0000000000009</v>
      </c>
      <c r="S15" s="75">
        <f t="shared" si="6"/>
        <v>3007.4999999999991</v>
      </c>
      <c r="T15" s="12"/>
      <c r="U15" s="12"/>
      <c r="V15" s="12"/>
      <c r="W15" s="12"/>
      <c r="X15" s="12"/>
    </row>
    <row r="16" spans="1:24" s="28" customFormat="1" ht="50.1" customHeight="1" x14ac:dyDescent="0.25">
      <c r="A16" s="41" t="s">
        <v>231</v>
      </c>
      <c r="B16" s="21" t="s">
        <v>236</v>
      </c>
      <c r="C16" s="19" t="s">
        <v>258</v>
      </c>
      <c r="D16" s="19" t="s">
        <v>11</v>
      </c>
      <c r="E16" s="48">
        <v>9</v>
      </c>
      <c r="F16" s="48">
        <v>0</v>
      </c>
      <c r="G16" s="48">
        <v>0</v>
      </c>
      <c r="H16" s="49">
        <v>0</v>
      </c>
      <c r="I16" s="53">
        <f t="shared" si="7"/>
        <v>16443</v>
      </c>
      <c r="J16" s="54">
        <f t="shared" si="8"/>
        <v>0</v>
      </c>
      <c r="K16" s="54">
        <f t="shared" si="9"/>
        <v>0</v>
      </c>
      <c r="L16" s="55">
        <f t="shared" si="10"/>
        <v>0</v>
      </c>
      <c r="M16" s="53">
        <f t="shared" si="1"/>
        <v>1644.3000000000002</v>
      </c>
      <c r="N16" s="54">
        <f t="shared" si="2"/>
        <v>0</v>
      </c>
      <c r="O16" s="54">
        <f t="shared" si="3"/>
        <v>0</v>
      </c>
      <c r="P16" s="55">
        <f t="shared" si="4"/>
        <v>0</v>
      </c>
      <c r="Q16" s="53">
        <f t="shared" si="5"/>
        <v>18087.3</v>
      </c>
      <c r="R16" s="75">
        <v>5191.0000000000009</v>
      </c>
      <c r="S16" s="75">
        <f t="shared" si="6"/>
        <v>12896.3</v>
      </c>
      <c r="T16" s="12"/>
      <c r="U16" s="12"/>
      <c r="V16" s="12"/>
      <c r="W16" s="12"/>
      <c r="X16" s="12"/>
    </row>
    <row r="17" spans="1:24" s="28" customFormat="1" ht="50.1" customHeight="1" x14ac:dyDescent="0.25">
      <c r="A17" s="41" t="s">
        <v>231</v>
      </c>
      <c r="B17" s="21" t="s">
        <v>236</v>
      </c>
      <c r="C17" s="19" t="s">
        <v>432</v>
      </c>
      <c r="D17" s="19" t="s">
        <v>12</v>
      </c>
      <c r="E17" s="48">
        <v>4</v>
      </c>
      <c r="F17" s="48">
        <v>0</v>
      </c>
      <c r="G17" s="48">
        <v>0</v>
      </c>
      <c r="H17" s="49">
        <v>0</v>
      </c>
      <c r="I17" s="53">
        <f t="shared" si="7"/>
        <v>7308</v>
      </c>
      <c r="J17" s="54">
        <f t="shared" si="8"/>
        <v>0</v>
      </c>
      <c r="K17" s="54">
        <f t="shared" si="9"/>
        <v>0</v>
      </c>
      <c r="L17" s="55">
        <f t="shared" si="10"/>
        <v>0</v>
      </c>
      <c r="M17" s="53">
        <f t="shared" si="1"/>
        <v>730.80000000000007</v>
      </c>
      <c r="N17" s="54">
        <f t="shared" si="2"/>
        <v>0</v>
      </c>
      <c r="O17" s="54">
        <f t="shared" si="3"/>
        <v>0</v>
      </c>
      <c r="P17" s="55">
        <f t="shared" si="4"/>
        <v>0</v>
      </c>
      <c r="Q17" s="53">
        <f t="shared" si="5"/>
        <v>8038.8</v>
      </c>
      <c r="R17" s="75">
        <v>1853</v>
      </c>
      <c r="S17" s="75">
        <f t="shared" si="6"/>
        <v>6185.8</v>
      </c>
      <c r="T17" s="12"/>
      <c r="U17" s="12"/>
      <c r="V17" s="12"/>
      <c r="W17" s="12"/>
      <c r="X17" s="12"/>
    </row>
    <row r="18" spans="1:24" s="28" customFormat="1" ht="50.1" customHeight="1" x14ac:dyDescent="0.25">
      <c r="A18" s="41" t="s">
        <v>231</v>
      </c>
      <c r="B18" s="21" t="s">
        <v>236</v>
      </c>
      <c r="C18" s="19" t="s">
        <v>259</v>
      </c>
      <c r="D18" s="19" t="s">
        <v>13</v>
      </c>
      <c r="E18" s="48">
        <v>55</v>
      </c>
      <c r="F18" s="48">
        <v>4</v>
      </c>
      <c r="G18" s="48">
        <v>2</v>
      </c>
      <c r="H18" s="49">
        <v>0</v>
      </c>
      <c r="I18" s="53">
        <f t="shared" si="7"/>
        <v>100485</v>
      </c>
      <c r="J18" s="54">
        <f t="shared" si="8"/>
        <v>10962</v>
      </c>
      <c r="K18" s="54">
        <f t="shared" si="9"/>
        <v>7308</v>
      </c>
      <c r="L18" s="55">
        <f t="shared" si="10"/>
        <v>0</v>
      </c>
      <c r="M18" s="53">
        <f t="shared" si="1"/>
        <v>10048.5</v>
      </c>
      <c r="N18" s="54">
        <f t="shared" si="2"/>
        <v>1096.2</v>
      </c>
      <c r="O18" s="54">
        <f t="shared" si="3"/>
        <v>730.80000000000007</v>
      </c>
      <c r="P18" s="55">
        <f t="shared" si="4"/>
        <v>0</v>
      </c>
      <c r="Q18" s="53">
        <f t="shared" si="5"/>
        <v>130630.5</v>
      </c>
      <c r="R18" s="75">
        <v>10156</v>
      </c>
      <c r="S18" s="75">
        <f t="shared" si="6"/>
        <v>120474.5</v>
      </c>
      <c r="T18" s="12"/>
      <c r="U18" s="12"/>
      <c r="V18" s="12"/>
      <c r="W18" s="12"/>
      <c r="X18" s="12"/>
    </row>
    <row r="19" spans="1:24" s="28" customFormat="1" ht="50.1" customHeight="1" x14ac:dyDescent="0.25">
      <c r="A19" s="41" t="s">
        <v>231</v>
      </c>
      <c r="B19" s="21" t="s">
        <v>236</v>
      </c>
      <c r="C19" s="19" t="s">
        <v>260</v>
      </c>
      <c r="D19" s="19" t="s">
        <v>14</v>
      </c>
      <c r="E19" s="48">
        <v>2</v>
      </c>
      <c r="F19" s="48">
        <v>0</v>
      </c>
      <c r="G19" s="48">
        <v>0</v>
      </c>
      <c r="H19" s="49">
        <v>0</v>
      </c>
      <c r="I19" s="53">
        <f t="shared" si="7"/>
        <v>3654</v>
      </c>
      <c r="J19" s="54">
        <f t="shared" si="8"/>
        <v>0</v>
      </c>
      <c r="K19" s="54">
        <f t="shared" si="9"/>
        <v>0</v>
      </c>
      <c r="L19" s="55">
        <f t="shared" si="10"/>
        <v>0</v>
      </c>
      <c r="M19" s="53">
        <f t="shared" si="1"/>
        <v>365.40000000000003</v>
      </c>
      <c r="N19" s="54">
        <f t="shared" si="2"/>
        <v>0</v>
      </c>
      <c r="O19" s="54">
        <f t="shared" si="3"/>
        <v>0</v>
      </c>
      <c r="P19" s="55">
        <f t="shared" si="4"/>
        <v>0</v>
      </c>
      <c r="Q19" s="53">
        <f t="shared" si="5"/>
        <v>4019.4</v>
      </c>
      <c r="R19" s="75">
        <v>7255</v>
      </c>
      <c r="S19" s="75">
        <f t="shared" si="6"/>
        <v>-3235.6</v>
      </c>
      <c r="T19" s="12"/>
      <c r="U19" s="12"/>
      <c r="V19" s="12"/>
      <c r="W19" s="12"/>
      <c r="X19" s="12"/>
    </row>
    <row r="20" spans="1:24" s="28" customFormat="1" ht="50.1" customHeight="1" x14ac:dyDescent="0.25">
      <c r="A20" s="41" t="s">
        <v>231</v>
      </c>
      <c r="B20" s="21" t="s">
        <v>236</v>
      </c>
      <c r="C20" s="19" t="s">
        <v>261</v>
      </c>
      <c r="D20" s="19" t="s">
        <v>15</v>
      </c>
      <c r="E20" s="48">
        <v>7</v>
      </c>
      <c r="F20" s="48">
        <v>0</v>
      </c>
      <c r="G20" s="48">
        <v>0</v>
      </c>
      <c r="H20" s="49">
        <v>0</v>
      </c>
      <c r="I20" s="53">
        <f t="shared" si="7"/>
        <v>12789</v>
      </c>
      <c r="J20" s="54">
        <f t="shared" si="8"/>
        <v>0</v>
      </c>
      <c r="K20" s="54">
        <f t="shared" si="9"/>
        <v>0</v>
      </c>
      <c r="L20" s="55">
        <f t="shared" si="10"/>
        <v>0</v>
      </c>
      <c r="M20" s="53">
        <f t="shared" si="1"/>
        <v>1278.9000000000001</v>
      </c>
      <c r="N20" s="54">
        <f t="shared" si="2"/>
        <v>0</v>
      </c>
      <c r="O20" s="54">
        <f t="shared" si="3"/>
        <v>0</v>
      </c>
      <c r="P20" s="55">
        <f t="shared" si="4"/>
        <v>0</v>
      </c>
      <c r="Q20" s="53">
        <f t="shared" si="5"/>
        <v>14067.9</v>
      </c>
      <c r="R20" s="75">
        <v>5187</v>
      </c>
      <c r="S20" s="75">
        <f t="shared" si="6"/>
        <v>8880.9</v>
      </c>
      <c r="T20" s="12"/>
      <c r="U20" s="12"/>
      <c r="V20" s="12"/>
      <c r="W20" s="12"/>
      <c r="X20" s="12"/>
    </row>
    <row r="21" spans="1:24" s="28" customFormat="1" ht="50.1" customHeight="1" x14ac:dyDescent="0.25">
      <c r="A21" s="41" t="s">
        <v>231</v>
      </c>
      <c r="B21" s="21" t="s">
        <v>236</v>
      </c>
      <c r="C21" s="19" t="s">
        <v>262</v>
      </c>
      <c r="D21" s="19" t="s">
        <v>16</v>
      </c>
      <c r="E21" s="48">
        <v>20</v>
      </c>
      <c r="F21" s="48">
        <v>1</v>
      </c>
      <c r="G21" s="48">
        <v>1</v>
      </c>
      <c r="H21" s="49">
        <v>0</v>
      </c>
      <c r="I21" s="53">
        <f t="shared" si="7"/>
        <v>36540</v>
      </c>
      <c r="J21" s="54">
        <f t="shared" si="8"/>
        <v>2740.5</v>
      </c>
      <c r="K21" s="54">
        <f t="shared" si="9"/>
        <v>3654</v>
      </c>
      <c r="L21" s="55">
        <f t="shared" si="10"/>
        <v>0</v>
      </c>
      <c r="M21" s="53">
        <f t="shared" si="1"/>
        <v>3654</v>
      </c>
      <c r="N21" s="54">
        <f t="shared" si="2"/>
        <v>274.05</v>
      </c>
      <c r="O21" s="54">
        <f t="shared" si="3"/>
        <v>365.40000000000003</v>
      </c>
      <c r="P21" s="55">
        <f t="shared" si="4"/>
        <v>0</v>
      </c>
      <c r="Q21" s="53">
        <f t="shared" si="5"/>
        <v>47227.950000000004</v>
      </c>
      <c r="R21" s="75">
        <v>5078</v>
      </c>
      <c r="S21" s="75">
        <f t="shared" si="6"/>
        <v>42149.950000000004</v>
      </c>
      <c r="T21" s="12"/>
      <c r="U21" s="12"/>
      <c r="V21" s="12"/>
      <c r="W21" s="12"/>
      <c r="X21" s="12"/>
    </row>
    <row r="22" spans="1:24" s="28" customFormat="1" ht="50.1" customHeight="1" x14ac:dyDescent="0.25">
      <c r="A22" s="41" t="s">
        <v>231</v>
      </c>
      <c r="B22" s="21" t="s">
        <v>236</v>
      </c>
      <c r="C22" s="19" t="s">
        <v>366</v>
      </c>
      <c r="D22" s="19" t="s">
        <v>17</v>
      </c>
      <c r="E22" s="48">
        <v>7</v>
      </c>
      <c r="F22" s="48">
        <v>0</v>
      </c>
      <c r="G22" s="48">
        <v>0</v>
      </c>
      <c r="H22" s="49">
        <v>0</v>
      </c>
      <c r="I22" s="53">
        <f t="shared" si="7"/>
        <v>12789</v>
      </c>
      <c r="J22" s="54">
        <f t="shared" si="8"/>
        <v>0</v>
      </c>
      <c r="K22" s="54">
        <f t="shared" si="9"/>
        <v>0</v>
      </c>
      <c r="L22" s="55">
        <f t="shared" si="10"/>
        <v>0</v>
      </c>
      <c r="M22" s="53">
        <f t="shared" si="1"/>
        <v>1278.9000000000001</v>
      </c>
      <c r="N22" s="54">
        <f t="shared" si="2"/>
        <v>0</v>
      </c>
      <c r="O22" s="54">
        <f t="shared" si="3"/>
        <v>0</v>
      </c>
      <c r="P22" s="55">
        <f t="shared" si="4"/>
        <v>0</v>
      </c>
      <c r="Q22" s="53">
        <f t="shared" si="5"/>
        <v>14067.9</v>
      </c>
      <c r="R22" s="75">
        <v>5550</v>
      </c>
      <c r="S22" s="75">
        <f t="shared" si="6"/>
        <v>8517.9</v>
      </c>
      <c r="T22" s="12"/>
      <c r="U22" s="12"/>
      <c r="V22" s="12"/>
      <c r="W22" s="12"/>
      <c r="X22" s="12"/>
    </row>
    <row r="23" spans="1:24" s="28" customFormat="1" ht="50.1" customHeight="1" x14ac:dyDescent="0.25">
      <c r="A23" s="41" t="s">
        <v>231</v>
      </c>
      <c r="B23" s="21" t="s">
        <v>236</v>
      </c>
      <c r="C23" s="19" t="s">
        <v>367</v>
      </c>
      <c r="D23" s="19" t="s">
        <v>18</v>
      </c>
      <c r="E23" s="48">
        <v>1</v>
      </c>
      <c r="F23" s="48">
        <v>0</v>
      </c>
      <c r="G23" s="48">
        <v>0</v>
      </c>
      <c r="H23" s="49">
        <v>0</v>
      </c>
      <c r="I23" s="53">
        <f t="shared" si="7"/>
        <v>1827</v>
      </c>
      <c r="J23" s="54">
        <f t="shared" si="8"/>
        <v>0</v>
      </c>
      <c r="K23" s="54">
        <f t="shared" si="9"/>
        <v>0</v>
      </c>
      <c r="L23" s="55">
        <f t="shared" si="10"/>
        <v>0</v>
      </c>
      <c r="M23" s="53">
        <f t="shared" si="1"/>
        <v>182.70000000000002</v>
      </c>
      <c r="N23" s="54">
        <f t="shared" si="2"/>
        <v>0</v>
      </c>
      <c r="O23" s="54">
        <f t="shared" si="3"/>
        <v>0</v>
      </c>
      <c r="P23" s="55">
        <f t="shared" si="4"/>
        <v>0</v>
      </c>
      <c r="Q23" s="53">
        <f t="shared" si="5"/>
        <v>2009.7</v>
      </c>
      <c r="R23" s="75">
        <v>1853</v>
      </c>
      <c r="S23" s="75">
        <f t="shared" si="6"/>
        <v>156.70000000000005</v>
      </c>
      <c r="T23" s="12"/>
      <c r="U23" s="12"/>
      <c r="V23" s="12"/>
      <c r="W23" s="12"/>
      <c r="X23" s="12"/>
    </row>
    <row r="24" spans="1:24" s="28" customFormat="1" ht="50.1" customHeight="1" x14ac:dyDescent="0.25">
      <c r="A24" s="41" t="s">
        <v>231</v>
      </c>
      <c r="B24" s="21" t="s">
        <v>236</v>
      </c>
      <c r="C24" s="19" t="s">
        <v>263</v>
      </c>
      <c r="D24" s="19" t="s">
        <v>19</v>
      </c>
      <c r="E24" s="48">
        <v>0</v>
      </c>
      <c r="F24" s="48">
        <v>0</v>
      </c>
      <c r="G24" s="48">
        <v>0</v>
      </c>
      <c r="H24" s="49">
        <v>0</v>
      </c>
      <c r="I24" s="53">
        <f t="shared" si="7"/>
        <v>0</v>
      </c>
      <c r="J24" s="54">
        <f t="shared" si="8"/>
        <v>0</v>
      </c>
      <c r="K24" s="54">
        <f t="shared" si="9"/>
        <v>0</v>
      </c>
      <c r="L24" s="55">
        <f t="shared" si="10"/>
        <v>0</v>
      </c>
      <c r="M24" s="53">
        <f t="shared" si="1"/>
        <v>0</v>
      </c>
      <c r="N24" s="54">
        <f t="shared" si="2"/>
        <v>0</v>
      </c>
      <c r="O24" s="54">
        <f t="shared" si="3"/>
        <v>0</v>
      </c>
      <c r="P24" s="55">
        <f t="shared" si="4"/>
        <v>0</v>
      </c>
      <c r="Q24" s="53">
        <f t="shared" si="5"/>
        <v>0</v>
      </c>
      <c r="R24" s="75">
        <v>1482</v>
      </c>
      <c r="S24" s="75">
        <f t="shared" si="6"/>
        <v>-1482</v>
      </c>
      <c r="T24" s="12"/>
      <c r="U24" s="12"/>
      <c r="V24" s="12"/>
      <c r="W24" s="12"/>
      <c r="X24" s="12"/>
    </row>
    <row r="25" spans="1:24" s="28" customFormat="1" ht="50.1" customHeight="1" x14ac:dyDescent="0.25">
      <c r="A25" s="41" t="s">
        <v>231</v>
      </c>
      <c r="B25" s="21" t="s">
        <v>236</v>
      </c>
      <c r="C25" s="19" t="s">
        <v>368</v>
      </c>
      <c r="D25" s="19" t="s">
        <v>482</v>
      </c>
      <c r="E25" s="48">
        <v>1</v>
      </c>
      <c r="F25" s="48">
        <v>0</v>
      </c>
      <c r="G25" s="48">
        <v>0</v>
      </c>
      <c r="H25" s="49">
        <v>0</v>
      </c>
      <c r="I25" s="53">
        <f t="shared" si="7"/>
        <v>1827</v>
      </c>
      <c r="J25" s="54">
        <f t="shared" si="8"/>
        <v>0</v>
      </c>
      <c r="K25" s="54">
        <f t="shared" si="9"/>
        <v>0</v>
      </c>
      <c r="L25" s="55">
        <f t="shared" si="10"/>
        <v>0</v>
      </c>
      <c r="M25" s="53">
        <f t="shared" si="1"/>
        <v>182.70000000000002</v>
      </c>
      <c r="N25" s="54">
        <f t="shared" si="2"/>
        <v>0</v>
      </c>
      <c r="O25" s="54">
        <f t="shared" si="3"/>
        <v>0</v>
      </c>
      <c r="P25" s="55">
        <f t="shared" si="4"/>
        <v>0</v>
      </c>
      <c r="Q25" s="53">
        <f t="shared" si="5"/>
        <v>2009.7</v>
      </c>
      <c r="R25" s="75">
        <v>0</v>
      </c>
      <c r="S25" s="75">
        <f t="shared" si="6"/>
        <v>2009.7</v>
      </c>
      <c r="T25" s="12"/>
      <c r="U25" s="12"/>
      <c r="V25" s="12"/>
      <c r="W25" s="12"/>
      <c r="X25" s="12"/>
    </row>
    <row r="26" spans="1:24" s="28" customFormat="1" ht="50.1" customHeight="1" x14ac:dyDescent="0.25">
      <c r="A26" s="41" t="s">
        <v>231</v>
      </c>
      <c r="B26" s="21" t="s">
        <v>236</v>
      </c>
      <c r="C26" s="19" t="s">
        <v>264</v>
      </c>
      <c r="D26" s="19" t="s">
        <v>20</v>
      </c>
      <c r="E26" s="48">
        <v>5</v>
      </c>
      <c r="F26" s="48">
        <v>0</v>
      </c>
      <c r="G26" s="48">
        <v>0</v>
      </c>
      <c r="H26" s="49">
        <v>0</v>
      </c>
      <c r="I26" s="53">
        <f t="shared" si="7"/>
        <v>9135</v>
      </c>
      <c r="J26" s="54">
        <f t="shared" si="8"/>
        <v>0</v>
      </c>
      <c r="K26" s="54">
        <f t="shared" si="9"/>
        <v>0</v>
      </c>
      <c r="L26" s="55">
        <f t="shared" si="10"/>
        <v>0</v>
      </c>
      <c r="M26" s="53">
        <f t="shared" si="1"/>
        <v>913.5</v>
      </c>
      <c r="N26" s="54">
        <f t="shared" si="2"/>
        <v>0</v>
      </c>
      <c r="O26" s="54">
        <f t="shared" si="3"/>
        <v>0</v>
      </c>
      <c r="P26" s="55">
        <f t="shared" si="4"/>
        <v>0</v>
      </c>
      <c r="Q26" s="53">
        <f t="shared" si="5"/>
        <v>10048.5</v>
      </c>
      <c r="R26" s="75">
        <v>2224</v>
      </c>
      <c r="S26" s="75">
        <f t="shared" si="6"/>
        <v>7824.5</v>
      </c>
      <c r="T26" s="12"/>
      <c r="U26" s="12"/>
      <c r="V26" s="12"/>
      <c r="W26" s="12"/>
      <c r="X26" s="12"/>
    </row>
    <row r="27" spans="1:24" s="28" customFormat="1" ht="50.1" customHeight="1" x14ac:dyDescent="0.25">
      <c r="A27" s="41" t="s">
        <v>231</v>
      </c>
      <c r="B27" s="21" t="s">
        <v>236</v>
      </c>
      <c r="C27" s="19" t="s">
        <v>265</v>
      </c>
      <c r="D27" s="19" t="s">
        <v>21</v>
      </c>
      <c r="E27" s="48">
        <v>2</v>
      </c>
      <c r="F27" s="48">
        <v>0</v>
      </c>
      <c r="G27" s="48">
        <v>0</v>
      </c>
      <c r="H27" s="49">
        <v>0</v>
      </c>
      <c r="I27" s="53">
        <f t="shared" si="7"/>
        <v>3654</v>
      </c>
      <c r="J27" s="54">
        <f t="shared" si="8"/>
        <v>0</v>
      </c>
      <c r="K27" s="54">
        <f t="shared" si="9"/>
        <v>0</v>
      </c>
      <c r="L27" s="55">
        <f t="shared" si="10"/>
        <v>0</v>
      </c>
      <c r="M27" s="53">
        <f t="shared" si="1"/>
        <v>365.40000000000003</v>
      </c>
      <c r="N27" s="54">
        <f t="shared" si="2"/>
        <v>0</v>
      </c>
      <c r="O27" s="54">
        <f t="shared" si="3"/>
        <v>0</v>
      </c>
      <c r="P27" s="55">
        <f t="shared" si="4"/>
        <v>0</v>
      </c>
      <c r="Q27" s="53">
        <f t="shared" si="5"/>
        <v>4019.4</v>
      </c>
      <c r="R27" s="75">
        <v>3707</v>
      </c>
      <c r="S27" s="75">
        <f t="shared" si="6"/>
        <v>312.40000000000009</v>
      </c>
      <c r="T27" s="12"/>
      <c r="U27" s="12"/>
      <c r="V27" s="12"/>
      <c r="W27" s="12"/>
      <c r="X27" s="12"/>
    </row>
    <row r="28" spans="1:24" s="28" customFormat="1" ht="50.1" customHeight="1" x14ac:dyDescent="0.25">
      <c r="A28" s="41" t="s">
        <v>231</v>
      </c>
      <c r="B28" s="21" t="s">
        <v>236</v>
      </c>
      <c r="C28" s="19" t="s">
        <v>369</v>
      </c>
      <c r="D28" s="19" t="s">
        <v>22</v>
      </c>
      <c r="E28" s="48">
        <v>550</v>
      </c>
      <c r="F28" s="48">
        <v>26</v>
      </c>
      <c r="G28" s="48">
        <v>43</v>
      </c>
      <c r="H28" s="49">
        <v>1</v>
      </c>
      <c r="I28" s="53">
        <f t="shared" si="7"/>
        <v>1004850</v>
      </c>
      <c r="J28" s="54">
        <f t="shared" si="8"/>
        <v>71253</v>
      </c>
      <c r="K28" s="54">
        <f t="shared" si="9"/>
        <v>157122</v>
      </c>
      <c r="L28" s="55">
        <f t="shared" si="10"/>
        <v>3654</v>
      </c>
      <c r="M28" s="53">
        <f t="shared" si="1"/>
        <v>100485</v>
      </c>
      <c r="N28" s="54">
        <f t="shared" si="2"/>
        <v>7125.3</v>
      </c>
      <c r="O28" s="54">
        <f t="shared" si="3"/>
        <v>15712.2</v>
      </c>
      <c r="P28" s="55">
        <f t="shared" si="4"/>
        <v>365.40000000000003</v>
      </c>
      <c r="Q28" s="53">
        <f t="shared" si="5"/>
        <v>1360566.9</v>
      </c>
      <c r="R28" s="75">
        <v>137462</v>
      </c>
      <c r="S28" s="75">
        <f t="shared" si="6"/>
        <v>1223104.8999999999</v>
      </c>
      <c r="T28" s="12"/>
      <c r="U28" s="12"/>
      <c r="V28" s="12"/>
      <c r="W28" s="12"/>
      <c r="X28" s="12"/>
    </row>
    <row r="29" spans="1:24" s="28" customFormat="1" ht="50.1" customHeight="1" x14ac:dyDescent="0.25">
      <c r="A29" s="41" t="s">
        <v>231</v>
      </c>
      <c r="B29" s="21" t="s">
        <v>236</v>
      </c>
      <c r="C29" s="19" t="s">
        <v>266</v>
      </c>
      <c r="D29" s="19" t="s">
        <v>23</v>
      </c>
      <c r="E29" s="48">
        <v>2</v>
      </c>
      <c r="F29" s="48">
        <v>0</v>
      </c>
      <c r="G29" s="48">
        <v>0</v>
      </c>
      <c r="H29" s="49">
        <v>0</v>
      </c>
      <c r="I29" s="53">
        <f t="shared" si="7"/>
        <v>3654</v>
      </c>
      <c r="J29" s="54">
        <f t="shared" si="8"/>
        <v>0</v>
      </c>
      <c r="K29" s="54">
        <f t="shared" si="9"/>
        <v>0</v>
      </c>
      <c r="L29" s="55">
        <f t="shared" si="10"/>
        <v>0</v>
      </c>
      <c r="M29" s="53">
        <f t="shared" si="1"/>
        <v>365.40000000000003</v>
      </c>
      <c r="N29" s="54">
        <f t="shared" si="2"/>
        <v>0</v>
      </c>
      <c r="O29" s="54">
        <f t="shared" si="3"/>
        <v>0</v>
      </c>
      <c r="P29" s="55">
        <f t="shared" si="4"/>
        <v>0</v>
      </c>
      <c r="Q29" s="53">
        <f t="shared" si="5"/>
        <v>4019.4</v>
      </c>
      <c r="R29" s="75">
        <v>4449</v>
      </c>
      <c r="S29" s="75">
        <f t="shared" si="6"/>
        <v>-429.59999999999991</v>
      </c>
      <c r="T29" s="12"/>
      <c r="U29" s="12"/>
      <c r="V29" s="12"/>
      <c r="W29" s="12"/>
      <c r="X29" s="12"/>
    </row>
    <row r="30" spans="1:24" s="28" customFormat="1" ht="50.1" customHeight="1" x14ac:dyDescent="0.25">
      <c r="A30" s="41" t="s">
        <v>231</v>
      </c>
      <c r="B30" s="21" t="s">
        <v>236</v>
      </c>
      <c r="C30" s="19" t="s">
        <v>267</v>
      </c>
      <c r="D30" s="19" t="s">
        <v>24</v>
      </c>
      <c r="E30" s="48">
        <v>11</v>
      </c>
      <c r="F30" s="48">
        <v>0</v>
      </c>
      <c r="G30" s="48">
        <v>0</v>
      </c>
      <c r="H30" s="49">
        <v>0</v>
      </c>
      <c r="I30" s="53">
        <f t="shared" si="7"/>
        <v>20097</v>
      </c>
      <c r="J30" s="54">
        <f t="shared" si="8"/>
        <v>0</v>
      </c>
      <c r="K30" s="54">
        <f t="shared" si="9"/>
        <v>0</v>
      </c>
      <c r="L30" s="55">
        <f t="shared" si="10"/>
        <v>0</v>
      </c>
      <c r="M30" s="53">
        <f t="shared" si="1"/>
        <v>2009.7</v>
      </c>
      <c r="N30" s="54">
        <f t="shared" si="2"/>
        <v>0</v>
      </c>
      <c r="O30" s="54">
        <f t="shared" si="3"/>
        <v>0</v>
      </c>
      <c r="P30" s="55">
        <f t="shared" si="4"/>
        <v>0</v>
      </c>
      <c r="Q30" s="53">
        <f t="shared" si="5"/>
        <v>22106.7</v>
      </c>
      <c r="R30" s="75">
        <v>6962</v>
      </c>
      <c r="S30" s="75">
        <f t="shared" si="6"/>
        <v>15144.7</v>
      </c>
      <c r="T30" s="12"/>
      <c r="U30" s="12"/>
      <c r="V30" s="12"/>
      <c r="W30" s="12"/>
      <c r="X30" s="12"/>
    </row>
    <row r="31" spans="1:24" s="28" customFormat="1" ht="50.1" customHeight="1" x14ac:dyDescent="0.25">
      <c r="A31" s="41" t="s">
        <v>231</v>
      </c>
      <c r="B31" s="21" t="s">
        <v>237</v>
      </c>
      <c r="C31" s="19" t="s">
        <v>268</v>
      </c>
      <c r="D31" s="19" t="s">
        <v>25</v>
      </c>
      <c r="E31" s="56">
        <v>33</v>
      </c>
      <c r="F31" s="56">
        <v>0</v>
      </c>
      <c r="G31" s="56">
        <v>0</v>
      </c>
      <c r="H31" s="57">
        <v>0</v>
      </c>
      <c r="I31" s="53">
        <f t="shared" ref="I31:I45" si="11">E31*268.3*6</f>
        <v>53123.399999999994</v>
      </c>
      <c r="J31" s="54">
        <f t="shared" ref="J31:J37" si="12">F31*268.3*9</f>
        <v>0</v>
      </c>
      <c r="K31" s="54">
        <f t="shared" ref="K31:L37" si="13">G31*268.3*12</f>
        <v>0</v>
      </c>
      <c r="L31" s="55">
        <f t="shared" si="13"/>
        <v>0</v>
      </c>
      <c r="M31" s="53">
        <f t="shared" si="1"/>
        <v>5312.34</v>
      </c>
      <c r="N31" s="54">
        <f t="shared" si="2"/>
        <v>0</v>
      </c>
      <c r="O31" s="54">
        <f t="shared" si="3"/>
        <v>0</v>
      </c>
      <c r="P31" s="55">
        <f t="shared" si="4"/>
        <v>0</v>
      </c>
      <c r="Q31" s="53">
        <f t="shared" si="5"/>
        <v>58435.739999999991</v>
      </c>
      <c r="R31" s="75">
        <v>15476</v>
      </c>
      <c r="S31" s="75">
        <f t="shared" si="6"/>
        <v>42959.739999999991</v>
      </c>
      <c r="T31" s="12"/>
      <c r="U31" s="12"/>
      <c r="V31" s="12"/>
      <c r="W31" s="12"/>
      <c r="X31" s="12"/>
    </row>
    <row r="32" spans="1:24" s="28" customFormat="1" ht="50.1" customHeight="1" x14ac:dyDescent="0.25">
      <c r="A32" s="41" t="s">
        <v>231</v>
      </c>
      <c r="B32" s="21" t="s">
        <v>237</v>
      </c>
      <c r="C32" s="19" t="s">
        <v>269</v>
      </c>
      <c r="D32" s="19" t="s">
        <v>26</v>
      </c>
      <c r="E32" s="56">
        <v>32</v>
      </c>
      <c r="F32" s="56">
        <v>1</v>
      </c>
      <c r="G32" s="56">
        <v>1</v>
      </c>
      <c r="H32" s="57">
        <v>0</v>
      </c>
      <c r="I32" s="53">
        <f t="shared" si="11"/>
        <v>51513.600000000006</v>
      </c>
      <c r="J32" s="54">
        <f t="shared" si="12"/>
        <v>2414.7000000000003</v>
      </c>
      <c r="K32" s="54">
        <f t="shared" si="13"/>
        <v>3219.6000000000004</v>
      </c>
      <c r="L32" s="55">
        <f t="shared" si="13"/>
        <v>0</v>
      </c>
      <c r="M32" s="53">
        <f t="shared" si="1"/>
        <v>5151.3600000000006</v>
      </c>
      <c r="N32" s="54">
        <f t="shared" si="2"/>
        <v>241.47000000000003</v>
      </c>
      <c r="O32" s="54">
        <f t="shared" si="3"/>
        <v>321.96000000000004</v>
      </c>
      <c r="P32" s="55">
        <f t="shared" si="4"/>
        <v>0</v>
      </c>
      <c r="Q32" s="53">
        <f t="shared" si="5"/>
        <v>62862.69</v>
      </c>
      <c r="R32" s="75">
        <v>67325</v>
      </c>
      <c r="S32" s="75">
        <f t="shared" si="6"/>
        <v>-4462.3099999999977</v>
      </c>
      <c r="T32" s="12"/>
      <c r="U32" s="12"/>
      <c r="V32" s="12"/>
      <c r="W32" s="12"/>
      <c r="X32" s="12"/>
    </row>
    <row r="33" spans="1:24" s="28" customFormat="1" ht="50.1" customHeight="1" x14ac:dyDescent="0.25">
      <c r="A33" s="41" t="s">
        <v>231</v>
      </c>
      <c r="B33" s="21" t="s">
        <v>237</v>
      </c>
      <c r="C33" s="19" t="s">
        <v>270</v>
      </c>
      <c r="D33" s="19" t="s">
        <v>27</v>
      </c>
      <c r="E33" s="56">
        <v>1</v>
      </c>
      <c r="F33" s="56">
        <v>0</v>
      </c>
      <c r="G33" s="56">
        <v>0</v>
      </c>
      <c r="H33" s="57">
        <v>0</v>
      </c>
      <c r="I33" s="53">
        <f t="shared" si="11"/>
        <v>1609.8000000000002</v>
      </c>
      <c r="J33" s="54">
        <f t="shared" si="12"/>
        <v>0</v>
      </c>
      <c r="K33" s="54">
        <f t="shared" si="13"/>
        <v>0</v>
      </c>
      <c r="L33" s="55">
        <f t="shared" si="13"/>
        <v>0</v>
      </c>
      <c r="M33" s="53">
        <f t="shared" si="1"/>
        <v>160.98000000000002</v>
      </c>
      <c r="N33" s="54">
        <f t="shared" si="2"/>
        <v>0</v>
      </c>
      <c r="O33" s="54">
        <f t="shared" si="3"/>
        <v>0</v>
      </c>
      <c r="P33" s="55">
        <f t="shared" si="4"/>
        <v>0</v>
      </c>
      <c r="Q33" s="53">
        <f t="shared" si="5"/>
        <v>1770.7800000000002</v>
      </c>
      <c r="R33" s="75">
        <v>1888</v>
      </c>
      <c r="S33" s="75">
        <f t="shared" si="6"/>
        <v>-117.2199999999998</v>
      </c>
      <c r="T33" s="12"/>
      <c r="U33" s="12"/>
      <c r="V33" s="12"/>
      <c r="W33" s="12"/>
      <c r="X33" s="12"/>
    </row>
    <row r="34" spans="1:24" s="28" customFormat="1" ht="50.1" customHeight="1" x14ac:dyDescent="0.25">
      <c r="A34" s="41" t="s">
        <v>231</v>
      </c>
      <c r="B34" s="21" t="s">
        <v>237</v>
      </c>
      <c r="C34" s="19" t="s">
        <v>370</v>
      </c>
      <c r="D34" s="19" t="s">
        <v>28</v>
      </c>
      <c r="E34" s="56">
        <v>2</v>
      </c>
      <c r="F34" s="56">
        <v>0</v>
      </c>
      <c r="G34" s="56">
        <v>0</v>
      </c>
      <c r="H34" s="57">
        <v>0</v>
      </c>
      <c r="I34" s="53">
        <f t="shared" si="11"/>
        <v>3219.6000000000004</v>
      </c>
      <c r="J34" s="54">
        <f t="shared" si="12"/>
        <v>0</v>
      </c>
      <c r="K34" s="54">
        <f t="shared" si="13"/>
        <v>0</v>
      </c>
      <c r="L34" s="55">
        <f t="shared" si="13"/>
        <v>0</v>
      </c>
      <c r="M34" s="53">
        <f t="shared" si="1"/>
        <v>321.96000000000004</v>
      </c>
      <c r="N34" s="54">
        <f t="shared" si="2"/>
        <v>0</v>
      </c>
      <c r="O34" s="54">
        <f t="shared" si="3"/>
        <v>0</v>
      </c>
      <c r="P34" s="55">
        <f t="shared" si="4"/>
        <v>0</v>
      </c>
      <c r="Q34" s="53">
        <f t="shared" si="5"/>
        <v>3541.5600000000004</v>
      </c>
      <c r="R34" s="75">
        <v>3398.0000000000005</v>
      </c>
      <c r="S34" s="75">
        <f t="shared" si="6"/>
        <v>143.55999999999995</v>
      </c>
      <c r="T34" s="12"/>
      <c r="U34" s="12"/>
      <c r="V34" s="12"/>
      <c r="W34" s="12"/>
      <c r="X34" s="12"/>
    </row>
    <row r="35" spans="1:24" s="28" customFormat="1" ht="50.1" customHeight="1" x14ac:dyDescent="0.25">
      <c r="A35" s="41" t="s">
        <v>231</v>
      </c>
      <c r="B35" s="21" t="s">
        <v>237</v>
      </c>
      <c r="C35" s="19" t="s">
        <v>371</v>
      </c>
      <c r="D35" s="19" t="s">
        <v>29</v>
      </c>
      <c r="E35" s="56">
        <v>21</v>
      </c>
      <c r="F35" s="56">
        <v>0</v>
      </c>
      <c r="G35" s="56">
        <v>0</v>
      </c>
      <c r="H35" s="57">
        <v>0</v>
      </c>
      <c r="I35" s="53">
        <f t="shared" si="11"/>
        <v>33805.800000000003</v>
      </c>
      <c r="J35" s="54">
        <f t="shared" si="12"/>
        <v>0</v>
      </c>
      <c r="K35" s="54">
        <f t="shared" si="13"/>
        <v>0</v>
      </c>
      <c r="L35" s="55">
        <f t="shared" si="13"/>
        <v>0</v>
      </c>
      <c r="M35" s="53">
        <f t="shared" si="1"/>
        <v>3380.5800000000004</v>
      </c>
      <c r="N35" s="54">
        <f t="shared" si="2"/>
        <v>0</v>
      </c>
      <c r="O35" s="54">
        <f t="shared" si="3"/>
        <v>0</v>
      </c>
      <c r="P35" s="55">
        <f t="shared" si="4"/>
        <v>0</v>
      </c>
      <c r="Q35" s="53">
        <f t="shared" si="5"/>
        <v>37186.380000000005</v>
      </c>
      <c r="R35" s="75">
        <v>3670</v>
      </c>
      <c r="S35" s="75">
        <f t="shared" si="6"/>
        <v>33516.380000000005</v>
      </c>
      <c r="T35" s="12"/>
      <c r="U35" s="12"/>
      <c r="V35" s="12"/>
      <c r="W35" s="12"/>
      <c r="X35" s="12"/>
    </row>
    <row r="36" spans="1:24" s="28" customFormat="1" ht="50.1" customHeight="1" x14ac:dyDescent="0.25">
      <c r="A36" s="41" t="s">
        <v>231</v>
      </c>
      <c r="B36" s="21" t="s">
        <v>237</v>
      </c>
      <c r="C36" s="19" t="s">
        <v>271</v>
      </c>
      <c r="D36" s="19" t="s">
        <v>30</v>
      </c>
      <c r="E36" s="56">
        <v>3</v>
      </c>
      <c r="F36" s="56">
        <v>0</v>
      </c>
      <c r="G36" s="56">
        <v>0</v>
      </c>
      <c r="H36" s="57">
        <v>0</v>
      </c>
      <c r="I36" s="53">
        <f t="shared" si="11"/>
        <v>4829.4000000000005</v>
      </c>
      <c r="J36" s="54">
        <f t="shared" si="12"/>
        <v>0</v>
      </c>
      <c r="K36" s="54">
        <f t="shared" si="13"/>
        <v>0</v>
      </c>
      <c r="L36" s="55">
        <f t="shared" si="13"/>
        <v>0</v>
      </c>
      <c r="M36" s="53">
        <f t="shared" si="1"/>
        <v>482.94000000000005</v>
      </c>
      <c r="N36" s="54">
        <f t="shared" si="2"/>
        <v>0</v>
      </c>
      <c r="O36" s="54">
        <f t="shared" si="3"/>
        <v>0</v>
      </c>
      <c r="P36" s="55">
        <f t="shared" si="4"/>
        <v>0</v>
      </c>
      <c r="Q36" s="53">
        <f t="shared" si="5"/>
        <v>5312.34</v>
      </c>
      <c r="R36" s="75">
        <v>36322</v>
      </c>
      <c r="S36" s="75">
        <f t="shared" si="6"/>
        <v>-31009.66</v>
      </c>
      <c r="T36" s="12"/>
      <c r="U36" s="12"/>
      <c r="V36" s="12"/>
      <c r="W36" s="12"/>
      <c r="X36" s="12"/>
    </row>
    <row r="37" spans="1:24" s="28" customFormat="1" ht="50.1" customHeight="1" x14ac:dyDescent="0.25">
      <c r="A37" s="41" t="s">
        <v>231</v>
      </c>
      <c r="B37" s="21" t="s">
        <v>237</v>
      </c>
      <c r="C37" s="19" t="s">
        <v>372</v>
      </c>
      <c r="D37" s="19" t="s">
        <v>31</v>
      </c>
      <c r="E37" s="56">
        <v>3</v>
      </c>
      <c r="F37" s="56">
        <v>0</v>
      </c>
      <c r="G37" s="56">
        <v>0</v>
      </c>
      <c r="H37" s="57">
        <v>0</v>
      </c>
      <c r="I37" s="53">
        <f t="shared" si="11"/>
        <v>4829.4000000000005</v>
      </c>
      <c r="J37" s="54">
        <f t="shared" si="12"/>
        <v>0</v>
      </c>
      <c r="K37" s="54">
        <f t="shared" si="13"/>
        <v>0</v>
      </c>
      <c r="L37" s="55">
        <f t="shared" si="13"/>
        <v>0</v>
      </c>
      <c r="M37" s="53">
        <f t="shared" si="1"/>
        <v>482.94000000000005</v>
      </c>
      <c r="N37" s="54">
        <f t="shared" si="2"/>
        <v>0</v>
      </c>
      <c r="O37" s="54">
        <f t="shared" si="3"/>
        <v>0</v>
      </c>
      <c r="P37" s="55">
        <f t="shared" si="4"/>
        <v>0</v>
      </c>
      <c r="Q37" s="53">
        <f t="shared" si="5"/>
        <v>5312.34</v>
      </c>
      <c r="R37" s="75">
        <v>2643.0000000000005</v>
      </c>
      <c r="S37" s="75">
        <f t="shared" si="6"/>
        <v>2669.3399999999997</v>
      </c>
      <c r="T37" s="12"/>
      <c r="U37" s="12"/>
      <c r="V37" s="12"/>
      <c r="W37" s="12"/>
      <c r="X37" s="12"/>
    </row>
    <row r="38" spans="1:24" s="28" customFormat="1" ht="50.1" customHeight="1" x14ac:dyDescent="0.25">
      <c r="A38" s="41" t="s">
        <v>231</v>
      </c>
      <c r="B38" s="21" t="s">
        <v>238</v>
      </c>
      <c r="C38" s="19" t="s">
        <v>238</v>
      </c>
      <c r="D38" s="19" t="s">
        <v>32</v>
      </c>
      <c r="E38" s="56">
        <v>458</v>
      </c>
      <c r="F38" s="56">
        <v>18</v>
      </c>
      <c r="G38" s="56">
        <v>9</v>
      </c>
      <c r="H38" s="57">
        <v>0</v>
      </c>
      <c r="I38" s="53">
        <f t="shared" si="11"/>
        <v>737288.4</v>
      </c>
      <c r="J38" s="54">
        <f t="shared" ref="J38:J45" si="14">F38*289.6*9</f>
        <v>46915.200000000004</v>
      </c>
      <c r="K38" s="54">
        <f t="shared" ref="K38:L45" si="15">G38*289.6*12</f>
        <v>31276.800000000003</v>
      </c>
      <c r="L38" s="55">
        <f t="shared" si="15"/>
        <v>0</v>
      </c>
      <c r="M38" s="53">
        <f t="shared" si="1"/>
        <v>73728.840000000011</v>
      </c>
      <c r="N38" s="54">
        <f t="shared" si="2"/>
        <v>4691.5200000000004</v>
      </c>
      <c r="O38" s="54">
        <f t="shared" si="3"/>
        <v>3127.6800000000003</v>
      </c>
      <c r="P38" s="55">
        <f t="shared" si="4"/>
        <v>0</v>
      </c>
      <c r="Q38" s="53">
        <f t="shared" si="5"/>
        <v>897028.44000000006</v>
      </c>
      <c r="R38" s="75">
        <v>97731.000000000015</v>
      </c>
      <c r="S38" s="75">
        <f t="shared" si="6"/>
        <v>799297.44000000006</v>
      </c>
      <c r="T38" s="12"/>
      <c r="U38" s="12"/>
      <c r="V38" s="12"/>
      <c r="W38" s="12"/>
      <c r="X38" s="12"/>
    </row>
    <row r="39" spans="1:24" s="28" customFormat="1" ht="50.1" customHeight="1" x14ac:dyDescent="0.25">
      <c r="A39" s="41" t="s">
        <v>231</v>
      </c>
      <c r="B39" s="21" t="s">
        <v>238</v>
      </c>
      <c r="C39" s="19" t="s">
        <v>272</v>
      </c>
      <c r="D39" s="19" t="s">
        <v>33</v>
      </c>
      <c r="E39" s="56">
        <v>60</v>
      </c>
      <c r="F39" s="56">
        <v>2</v>
      </c>
      <c r="G39" s="56">
        <v>5</v>
      </c>
      <c r="H39" s="57">
        <v>0</v>
      </c>
      <c r="I39" s="53">
        <f t="shared" si="11"/>
        <v>96588</v>
      </c>
      <c r="J39" s="54">
        <f t="shared" si="14"/>
        <v>5212.8</v>
      </c>
      <c r="K39" s="54">
        <f t="shared" si="15"/>
        <v>17376</v>
      </c>
      <c r="L39" s="55">
        <f t="shared" si="15"/>
        <v>0</v>
      </c>
      <c r="M39" s="53">
        <f t="shared" si="1"/>
        <v>9658.8000000000011</v>
      </c>
      <c r="N39" s="54">
        <f t="shared" si="2"/>
        <v>521.28000000000009</v>
      </c>
      <c r="O39" s="54">
        <f t="shared" si="3"/>
        <v>1737.6000000000001</v>
      </c>
      <c r="P39" s="55">
        <f t="shared" si="4"/>
        <v>0</v>
      </c>
      <c r="Q39" s="53">
        <f t="shared" si="5"/>
        <v>131094.48000000001</v>
      </c>
      <c r="R39" s="75">
        <v>22611</v>
      </c>
      <c r="S39" s="75">
        <f t="shared" si="6"/>
        <v>108483.48000000001</v>
      </c>
      <c r="T39" s="12"/>
      <c r="U39" s="12"/>
      <c r="V39" s="12"/>
      <c r="W39" s="12"/>
      <c r="X39" s="12"/>
    </row>
    <row r="40" spans="1:24" s="28" customFormat="1" ht="50.1" customHeight="1" x14ac:dyDescent="0.25">
      <c r="A40" s="41" t="s">
        <v>231</v>
      </c>
      <c r="B40" s="21" t="s">
        <v>238</v>
      </c>
      <c r="C40" s="19" t="s">
        <v>273</v>
      </c>
      <c r="D40" s="19" t="s">
        <v>34</v>
      </c>
      <c r="E40" s="56">
        <v>37</v>
      </c>
      <c r="F40" s="56">
        <v>0</v>
      </c>
      <c r="G40" s="56">
        <v>0</v>
      </c>
      <c r="H40" s="57">
        <v>0</v>
      </c>
      <c r="I40" s="53">
        <f t="shared" si="11"/>
        <v>59562.600000000006</v>
      </c>
      <c r="J40" s="54">
        <f t="shared" si="14"/>
        <v>0</v>
      </c>
      <c r="K40" s="54">
        <f t="shared" si="15"/>
        <v>0</v>
      </c>
      <c r="L40" s="55">
        <f t="shared" si="15"/>
        <v>0</v>
      </c>
      <c r="M40" s="53">
        <f t="shared" si="1"/>
        <v>5956.2600000000011</v>
      </c>
      <c r="N40" s="54">
        <f t="shared" si="2"/>
        <v>0</v>
      </c>
      <c r="O40" s="54">
        <f t="shared" si="3"/>
        <v>0</v>
      </c>
      <c r="P40" s="55">
        <f t="shared" si="4"/>
        <v>0</v>
      </c>
      <c r="Q40" s="53">
        <f t="shared" si="5"/>
        <v>65518.860000000008</v>
      </c>
      <c r="R40" s="75">
        <v>32090</v>
      </c>
      <c r="S40" s="75">
        <f t="shared" si="6"/>
        <v>33428.860000000008</v>
      </c>
      <c r="T40" s="12"/>
      <c r="U40" s="12"/>
      <c r="V40" s="12"/>
      <c r="W40" s="12"/>
      <c r="X40" s="12"/>
    </row>
    <row r="41" spans="1:24" s="28" customFormat="1" ht="50.1" customHeight="1" x14ac:dyDescent="0.25">
      <c r="A41" s="41" t="s">
        <v>231</v>
      </c>
      <c r="B41" s="21" t="s">
        <v>238</v>
      </c>
      <c r="C41" s="19" t="s">
        <v>373</v>
      </c>
      <c r="D41" s="19" t="s">
        <v>35</v>
      </c>
      <c r="E41" s="56">
        <v>18</v>
      </c>
      <c r="F41" s="56">
        <v>1</v>
      </c>
      <c r="G41" s="56">
        <v>0</v>
      </c>
      <c r="H41" s="57">
        <v>0</v>
      </c>
      <c r="I41" s="53">
        <f t="shared" si="11"/>
        <v>28976.400000000001</v>
      </c>
      <c r="J41" s="54">
        <f t="shared" si="14"/>
        <v>2606.4</v>
      </c>
      <c r="K41" s="54">
        <f t="shared" si="15"/>
        <v>0</v>
      </c>
      <c r="L41" s="55">
        <f t="shared" si="15"/>
        <v>0</v>
      </c>
      <c r="M41" s="53">
        <f t="shared" si="1"/>
        <v>2897.6400000000003</v>
      </c>
      <c r="N41" s="54">
        <f t="shared" si="2"/>
        <v>260.64000000000004</v>
      </c>
      <c r="O41" s="54">
        <f t="shared" si="3"/>
        <v>0</v>
      </c>
      <c r="P41" s="55">
        <f t="shared" si="4"/>
        <v>0</v>
      </c>
      <c r="Q41" s="53">
        <f t="shared" si="5"/>
        <v>34741.08</v>
      </c>
      <c r="R41" s="75">
        <v>9476</v>
      </c>
      <c r="S41" s="75">
        <f t="shared" si="6"/>
        <v>25265.08</v>
      </c>
      <c r="T41" s="12"/>
      <c r="U41" s="12"/>
      <c r="V41" s="12"/>
      <c r="W41" s="12"/>
      <c r="X41" s="12"/>
    </row>
    <row r="42" spans="1:24" s="28" customFormat="1" ht="50.1" customHeight="1" x14ac:dyDescent="0.25">
      <c r="A42" s="41" t="s">
        <v>231</v>
      </c>
      <c r="B42" s="21" t="s">
        <v>238</v>
      </c>
      <c r="C42" s="19" t="s">
        <v>374</v>
      </c>
      <c r="D42" s="19" t="s">
        <v>36</v>
      </c>
      <c r="E42" s="56">
        <v>41</v>
      </c>
      <c r="F42" s="56">
        <v>1</v>
      </c>
      <c r="G42" s="56">
        <v>0</v>
      </c>
      <c r="H42" s="57">
        <v>0</v>
      </c>
      <c r="I42" s="53">
        <f t="shared" si="11"/>
        <v>66001.8</v>
      </c>
      <c r="J42" s="54">
        <f t="shared" si="14"/>
        <v>2606.4</v>
      </c>
      <c r="K42" s="54">
        <f t="shared" si="15"/>
        <v>0</v>
      </c>
      <c r="L42" s="55">
        <f t="shared" si="15"/>
        <v>0</v>
      </c>
      <c r="M42" s="53">
        <f t="shared" si="1"/>
        <v>6600.18</v>
      </c>
      <c r="N42" s="54">
        <f t="shared" si="2"/>
        <v>260.64000000000004</v>
      </c>
      <c r="O42" s="54">
        <f t="shared" si="3"/>
        <v>0</v>
      </c>
      <c r="P42" s="55">
        <f t="shared" si="4"/>
        <v>0</v>
      </c>
      <c r="Q42" s="53">
        <f t="shared" si="5"/>
        <v>75469.02</v>
      </c>
      <c r="R42" s="75">
        <v>24793</v>
      </c>
      <c r="S42" s="75">
        <f t="shared" si="6"/>
        <v>50676.020000000004</v>
      </c>
      <c r="T42" s="12"/>
      <c r="U42" s="12"/>
      <c r="V42" s="12"/>
      <c r="W42" s="12"/>
      <c r="X42" s="12"/>
    </row>
    <row r="43" spans="1:24" s="28" customFormat="1" ht="50.1" customHeight="1" x14ac:dyDescent="0.25">
      <c r="A43" s="41" t="s">
        <v>231</v>
      </c>
      <c r="B43" s="21" t="s">
        <v>238</v>
      </c>
      <c r="C43" s="19" t="s">
        <v>494</v>
      </c>
      <c r="D43" s="19" t="s">
        <v>37</v>
      </c>
      <c r="E43" s="56">
        <v>3</v>
      </c>
      <c r="F43" s="56">
        <v>0</v>
      </c>
      <c r="G43" s="56">
        <v>1</v>
      </c>
      <c r="H43" s="57">
        <v>0</v>
      </c>
      <c r="I43" s="53">
        <f t="shared" si="11"/>
        <v>4829.4000000000005</v>
      </c>
      <c r="J43" s="54">
        <f t="shared" si="14"/>
        <v>0</v>
      </c>
      <c r="K43" s="54">
        <f t="shared" si="15"/>
        <v>3475.2000000000003</v>
      </c>
      <c r="L43" s="55">
        <f t="shared" si="15"/>
        <v>0</v>
      </c>
      <c r="M43" s="53">
        <f t="shared" si="1"/>
        <v>482.94000000000005</v>
      </c>
      <c r="N43" s="54">
        <f t="shared" si="2"/>
        <v>0</v>
      </c>
      <c r="O43" s="54">
        <f t="shared" si="3"/>
        <v>347.52000000000004</v>
      </c>
      <c r="P43" s="55">
        <f t="shared" si="4"/>
        <v>0</v>
      </c>
      <c r="Q43" s="53">
        <f t="shared" si="5"/>
        <v>9135.0600000000013</v>
      </c>
      <c r="R43" s="75">
        <v>12398</v>
      </c>
      <c r="S43" s="75">
        <f t="shared" si="6"/>
        <v>-3262.9399999999987</v>
      </c>
      <c r="T43" s="12"/>
      <c r="U43" s="12"/>
      <c r="V43" s="12"/>
      <c r="W43" s="12"/>
      <c r="X43" s="12"/>
    </row>
    <row r="44" spans="1:24" s="28" customFormat="1" ht="50.1" customHeight="1" x14ac:dyDescent="0.25">
      <c r="A44" s="41" t="s">
        <v>231</v>
      </c>
      <c r="B44" s="21" t="s">
        <v>238</v>
      </c>
      <c r="C44" s="19" t="s">
        <v>375</v>
      </c>
      <c r="D44" s="19" t="s">
        <v>38</v>
      </c>
      <c r="E44" s="56">
        <v>33</v>
      </c>
      <c r="F44" s="56">
        <v>0</v>
      </c>
      <c r="G44" s="56">
        <v>1</v>
      </c>
      <c r="H44" s="57">
        <v>0</v>
      </c>
      <c r="I44" s="53">
        <f t="shared" si="11"/>
        <v>53123.399999999994</v>
      </c>
      <c r="J44" s="54">
        <f t="shared" si="14"/>
        <v>0</v>
      </c>
      <c r="K44" s="54">
        <f t="shared" si="15"/>
        <v>3475.2000000000003</v>
      </c>
      <c r="L44" s="55">
        <f t="shared" si="15"/>
        <v>0</v>
      </c>
      <c r="M44" s="53">
        <f t="shared" si="1"/>
        <v>5312.34</v>
      </c>
      <c r="N44" s="54">
        <f t="shared" si="2"/>
        <v>0</v>
      </c>
      <c r="O44" s="54">
        <f t="shared" si="3"/>
        <v>347.52000000000004</v>
      </c>
      <c r="P44" s="55">
        <f t="shared" si="4"/>
        <v>0</v>
      </c>
      <c r="Q44" s="53">
        <f t="shared" si="5"/>
        <v>62258.459999999985</v>
      </c>
      <c r="R44" s="75">
        <v>21515</v>
      </c>
      <c r="S44" s="75">
        <f t="shared" si="6"/>
        <v>40743.459999999985</v>
      </c>
      <c r="T44" s="12"/>
      <c r="U44" s="12"/>
      <c r="V44" s="12"/>
      <c r="W44" s="12"/>
      <c r="X44" s="12"/>
    </row>
    <row r="45" spans="1:24" s="28" customFormat="1" ht="50.1" customHeight="1" x14ac:dyDescent="0.25">
      <c r="A45" s="41" t="s">
        <v>231</v>
      </c>
      <c r="B45" s="21" t="s">
        <v>238</v>
      </c>
      <c r="C45" s="19" t="s">
        <v>376</v>
      </c>
      <c r="D45" s="19" t="s">
        <v>39</v>
      </c>
      <c r="E45" s="56">
        <v>6</v>
      </c>
      <c r="F45" s="56">
        <v>0</v>
      </c>
      <c r="G45" s="56">
        <v>0</v>
      </c>
      <c r="H45" s="57">
        <v>0</v>
      </c>
      <c r="I45" s="53">
        <f t="shared" si="11"/>
        <v>9658.8000000000011</v>
      </c>
      <c r="J45" s="54">
        <f t="shared" si="14"/>
        <v>0</v>
      </c>
      <c r="K45" s="54">
        <f t="shared" si="15"/>
        <v>0</v>
      </c>
      <c r="L45" s="55">
        <f t="shared" si="15"/>
        <v>0</v>
      </c>
      <c r="M45" s="53">
        <f t="shared" si="1"/>
        <v>965.88000000000011</v>
      </c>
      <c r="N45" s="54">
        <f t="shared" si="2"/>
        <v>0</v>
      </c>
      <c r="O45" s="54">
        <f t="shared" si="3"/>
        <v>0</v>
      </c>
      <c r="P45" s="55">
        <f t="shared" si="4"/>
        <v>0</v>
      </c>
      <c r="Q45" s="53">
        <f t="shared" si="5"/>
        <v>10624.68</v>
      </c>
      <c r="R45" s="75">
        <v>9115</v>
      </c>
      <c r="S45" s="75">
        <f t="shared" si="6"/>
        <v>1509.6800000000003</v>
      </c>
      <c r="T45" s="12"/>
      <c r="U45" s="12"/>
      <c r="V45" s="12"/>
      <c r="W45" s="12"/>
      <c r="X45" s="12"/>
    </row>
    <row r="46" spans="1:24" s="28" customFormat="1" ht="50.1" customHeight="1" x14ac:dyDescent="0.25">
      <c r="A46" s="41" t="s">
        <v>231</v>
      </c>
      <c r="B46" s="21" t="s">
        <v>239</v>
      </c>
      <c r="C46" s="19" t="s">
        <v>274</v>
      </c>
      <c r="D46" s="19" t="s">
        <v>40</v>
      </c>
      <c r="E46" s="56">
        <v>85</v>
      </c>
      <c r="F46" s="56">
        <v>0</v>
      </c>
      <c r="G46" s="56">
        <v>5</v>
      </c>
      <c r="H46" s="57">
        <v>0</v>
      </c>
      <c r="I46" s="53">
        <f t="shared" ref="I46:I56" si="16">E46*341.7*6</f>
        <v>174267</v>
      </c>
      <c r="J46" s="54">
        <f t="shared" ref="J46:J56" si="17">F46*341.7*9</f>
        <v>0</v>
      </c>
      <c r="K46" s="54">
        <f t="shared" ref="K46:K56" si="18">G46*341.7*12</f>
        <v>20502</v>
      </c>
      <c r="L46" s="55">
        <f t="shared" ref="L46:L56" si="19">H46*341.7*12</f>
        <v>0</v>
      </c>
      <c r="M46" s="53">
        <f t="shared" si="1"/>
        <v>17426.7</v>
      </c>
      <c r="N46" s="54">
        <f t="shared" si="2"/>
        <v>0</v>
      </c>
      <c r="O46" s="54">
        <f t="shared" si="3"/>
        <v>2050.2000000000003</v>
      </c>
      <c r="P46" s="55">
        <f t="shared" si="4"/>
        <v>0</v>
      </c>
      <c r="Q46" s="53">
        <f t="shared" si="5"/>
        <v>214245.90000000002</v>
      </c>
      <c r="R46" s="75">
        <v>25703</v>
      </c>
      <c r="S46" s="75">
        <f t="shared" si="6"/>
        <v>188542.90000000002</v>
      </c>
      <c r="T46" s="12"/>
      <c r="U46" s="12"/>
      <c r="V46" s="12"/>
      <c r="W46" s="12"/>
      <c r="X46" s="12"/>
    </row>
    <row r="47" spans="1:24" s="28" customFormat="1" ht="50.1" customHeight="1" x14ac:dyDescent="0.25">
      <c r="A47" s="41" t="s">
        <v>231</v>
      </c>
      <c r="B47" s="21" t="s">
        <v>239</v>
      </c>
      <c r="C47" s="19" t="s">
        <v>275</v>
      </c>
      <c r="D47" s="19" t="s">
        <v>41</v>
      </c>
      <c r="E47" s="56">
        <v>4</v>
      </c>
      <c r="F47" s="56">
        <v>0</v>
      </c>
      <c r="G47" s="56">
        <v>0</v>
      </c>
      <c r="H47" s="57">
        <v>0</v>
      </c>
      <c r="I47" s="53">
        <f t="shared" si="16"/>
        <v>8200.7999999999993</v>
      </c>
      <c r="J47" s="54">
        <f t="shared" si="17"/>
        <v>0</v>
      </c>
      <c r="K47" s="54">
        <f t="shared" si="18"/>
        <v>0</v>
      </c>
      <c r="L47" s="55">
        <f t="shared" si="19"/>
        <v>0</v>
      </c>
      <c r="M47" s="53">
        <f t="shared" si="1"/>
        <v>820.07999999999993</v>
      </c>
      <c r="N47" s="54">
        <f t="shared" si="2"/>
        <v>0</v>
      </c>
      <c r="O47" s="54">
        <f t="shared" si="3"/>
        <v>0</v>
      </c>
      <c r="P47" s="55">
        <f t="shared" si="4"/>
        <v>0</v>
      </c>
      <c r="Q47" s="53">
        <f t="shared" si="5"/>
        <v>9020.8799999999992</v>
      </c>
      <c r="R47" s="75">
        <v>3678.0000000000005</v>
      </c>
      <c r="S47" s="75">
        <f t="shared" si="6"/>
        <v>5342.8799999999992</v>
      </c>
      <c r="T47" s="12"/>
      <c r="U47" s="12"/>
      <c r="V47" s="12"/>
      <c r="W47" s="12"/>
      <c r="X47" s="12"/>
    </row>
    <row r="48" spans="1:24" s="28" customFormat="1" ht="50.1" customHeight="1" x14ac:dyDescent="0.25">
      <c r="A48" s="41" t="s">
        <v>231</v>
      </c>
      <c r="B48" s="21" t="s">
        <v>239</v>
      </c>
      <c r="C48" s="19" t="s">
        <v>377</v>
      </c>
      <c r="D48" s="19" t="s">
        <v>42</v>
      </c>
      <c r="E48" s="56">
        <v>1</v>
      </c>
      <c r="F48" s="56">
        <v>0</v>
      </c>
      <c r="G48" s="56">
        <v>0</v>
      </c>
      <c r="H48" s="57">
        <v>0</v>
      </c>
      <c r="I48" s="53">
        <f t="shared" si="16"/>
        <v>2050.1999999999998</v>
      </c>
      <c r="J48" s="54">
        <f t="shared" si="17"/>
        <v>0</v>
      </c>
      <c r="K48" s="54">
        <f t="shared" si="18"/>
        <v>0</v>
      </c>
      <c r="L48" s="55">
        <f t="shared" si="19"/>
        <v>0</v>
      </c>
      <c r="M48" s="53">
        <f t="shared" si="1"/>
        <v>205.01999999999998</v>
      </c>
      <c r="N48" s="54">
        <f t="shared" si="2"/>
        <v>0</v>
      </c>
      <c r="O48" s="54">
        <f t="shared" si="3"/>
        <v>0</v>
      </c>
      <c r="P48" s="55">
        <f t="shared" si="4"/>
        <v>0</v>
      </c>
      <c r="Q48" s="53">
        <f t="shared" si="5"/>
        <v>2255.2199999999998</v>
      </c>
      <c r="R48" s="75">
        <v>1470</v>
      </c>
      <c r="S48" s="75">
        <f t="shared" si="6"/>
        <v>785.2199999999998</v>
      </c>
      <c r="T48" s="12"/>
      <c r="U48" s="12"/>
      <c r="V48" s="12"/>
      <c r="W48" s="12"/>
      <c r="X48" s="12"/>
    </row>
    <row r="49" spans="1:24" s="28" customFormat="1" ht="50.1" customHeight="1" x14ac:dyDescent="0.25">
      <c r="A49" s="41" t="s">
        <v>231</v>
      </c>
      <c r="B49" s="21" t="s">
        <v>239</v>
      </c>
      <c r="C49" s="19" t="s">
        <v>276</v>
      </c>
      <c r="D49" s="19" t="s">
        <v>43</v>
      </c>
      <c r="E49" s="56">
        <v>40</v>
      </c>
      <c r="F49" s="56">
        <v>0</v>
      </c>
      <c r="G49" s="56">
        <v>0</v>
      </c>
      <c r="H49" s="57">
        <v>0</v>
      </c>
      <c r="I49" s="53">
        <f t="shared" si="16"/>
        <v>82008</v>
      </c>
      <c r="J49" s="54">
        <f t="shared" si="17"/>
        <v>0</v>
      </c>
      <c r="K49" s="54">
        <f t="shared" si="18"/>
        <v>0</v>
      </c>
      <c r="L49" s="55">
        <f t="shared" si="19"/>
        <v>0</v>
      </c>
      <c r="M49" s="53">
        <f t="shared" si="1"/>
        <v>8200.8000000000011</v>
      </c>
      <c r="N49" s="54">
        <f t="shared" si="2"/>
        <v>0</v>
      </c>
      <c r="O49" s="54">
        <f t="shared" si="3"/>
        <v>0</v>
      </c>
      <c r="P49" s="55">
        <f t="shared" si="4"/>
        <v>0</v>
      </c>
      <c r="Q49" s="53">
        <f t="shared" si="5"/>
        <v>90208.8</v>
      </c>
      <c r="R49" s="75">
        <v>25693</v>
      </c>
      <c r="S49" s="75">
        <f t="shared" si="6"/>
        <v>64515.8</v>
      </c>
      <c r="T49" s="12"/>
      <c r="U49" s="12"/>
      <c r="V49" s="12"/>
      <c r="W49" s="12"/>
      <c r="X49" s="12"/>
    </row>
    <row r="50" spans="1:24" s="28" customFormat="1" ht="50.1" customHeight="1" x14ac:dyDescent="0.25">
      <c r="A50" s="41" t="s">
        <v>231</v>
      </c>
      <c r="B50" s="21" t="s">
        <v>239</v>
      </c>
      <c r="C50" s="19" t="s">
        <v>378</v>
      </c>
      <c r="D50" s="19" t="s">
        <v>44</v>
      </c>
      <c r="E50" s="56">
        <v>44</v>
      </c>
      <c r="F50" s="56">
        <v>1</v>
      </c>
      <c r="G50" s="56">
        <v>1</v>
      </c>
      <c r="H50" s="57">
        <v>1</v>
      </c>
      <c r="I50" s="53">
        <f t="shared" si="16"/>
        <v>90208.799999999988</v>
      </c>
      <c r="J50" s="54">
        <f t="shared" si="17"/>
        <v>3075.2999999999997</v>
      </c>
      <c r="K50" s="54">
        <f t="shared" si="18"/>
        <v>4100.3999999999996</v>
      </c>
      <c r="L50" s="55">
        <f t="shared" si="19"/>
        <v>4100.3999999999996</v>
      </c>
      <c r="M50" s="53">
        <f t="shared" si="1"/>
        <v>9020.8799999999992</v>
      </c>
      <c r="N50" s="54">
        <f t="shared" si="2"/>
        <v>307.52999999999997</v>
      </c>
      <c r="O50" s="54">
        <f t="shared" si="3"/>
        <v>410.03999999999996</v>
      </c>
      <c r="P50" s="55">
        <f t="shared" si="4"/>
        <v>410.03999999999996</v>
      </c>
      <c r="Q50" s="53">
        <f t="shared" si="5"/>
        <v>111633.38999999997</v>
      </c>
      <c r="R50" s="75">
        <v>60922</v>
      </c>
      <c r="S50" s="75">
        <f t="shared" si="6"/>
        <v>50711.38999999997</v>
      </c>
      <c r="T50" s="12"/>
      <c r="U50" s="12"/>
      <c r="V50" s="12"/>
      <c r="W50" s="12"/>
      <c r="X50" s="12"/>
    </row>
    <row r="51" spans="1:24" s="28" customFormat="1" ht="50.1" customHeight="1" x14ac:dyDescent="0.25">
      <c r="A51" s="41" t="s">
        <v>231</v>
      </c>
      <c r="B51" s="21" t="s">
        <v>239</v>
      </c>
      <c r="C51" s="19" t="s">
        <v>379</v>
      </c>
      <c r="D51" s="19" t="s">
        <v>45</v>
      </c>
      <c r="E51" s="58">
        <v>13</v>
      </c>
      <c r="F51" s="58">
        <v>0</v>
      </c>
      <c r="G51" s="58">
        <v>0</v>
      </c>
      <c r="H51" s="59">
        <v>0</v>
      </c>
      <c r="I51" s="53">
        <f t="shared" si="16"/>
        <v>26652.6</v>
      </c>
      <c r="J51" s="54">
        <f t="shared" si="17"/>
        <v>0</v>
      </c>
      <c r="K51" s="54">
        <f t="shared" si="18"/>
        <v>0</v>
      </c>
      <c r="L51" s="55">
        <f t="shared" si="19"/>
        <v>0</v>
      </c>
      <c r="M51" s="53">
        <f t="shared" si="1"/>
        <v>2665.26</v>
      </c>
      <c r="N51" s="54">
        <f t="shared" si="2"/>
        <v>0</v>
      </c>
      <c r="O51" s="54">
        <f t="shared" si="3"/>
        <v>0</v>
      </c>
      <c r="P51" s="55">
        <f t="shared" si="4"/>
        <v>0</v>
      </c>
      <c r="Q51" s="53">
        <f t="shared" si="5"/>
        <v>29317.86</v>
      </c>
      <c r="R51" s="75">
        <v>23550</v>
      </c>
      <c r="S51" s="75">
        <f t="shared" si="6"/>
        <v>5767.8600000000006</v>
      </c>
      <c r="T51" s="12"/>
      <c r="U51" s="12"/>
      <c r="V51" s="12"/>
      <c r="W51" s="12"/>
      <c r="X51" s="12"/>
    </row>
    <row r="52" spans="1:24" s="28" customFormat="1" ht="50.1" customHeight="1" x14ac:dyDescent="0.25">
      <c r="A52" s="41" t="s">
        <v>231</v>
      </c>
      <c r="B52" s="21" t="s">
        <v>239</v>
      </c>
      <c r="C52" s="19" t="s">
        <v>380</v>
      </c>
      <c r="D52" s="19" t="s">
        <v>46</v>
      </c>
      <c r="E52" s="56">
        <v>18</v>
      </c>
      <c r="F52" s="56">
        <v>0</v>
      </c>
      <c r="G52" s="56">
        <v>0</v>
      </c>
      <c r="H52" s="57">
        <v>0</v>
      </c>
      <c r="I52" s="53">
        <f t="shared" si="16"/>
        <v>36903.599999999999</v>
      </c>
      <c r="J52" s="54">
        <f t="shared" si="17"/>
        <v>0</v>
      </c>
      <c r="K52" s="54">
        <f t="shared" si="18"/>
        <v>0</v>
      </c>
      <c r="L52" s="55">
        <f t="shared" si="19"/>
        <v>0</v>
      </c>
      <c r="M52" s="53">
        <f t="shared" si="1"/>
        <v>3690.36</v>
      </c>
      <c r="N52" s="54">
        <f t="shared" si="2"/>
        <v>0</v>
      </c>
      <c r="O52" s="54">
        <f t="shared" si="3"/>
        <v>0</v>
      </c>
      <c r="P52" s="55">
        <f t="shared" si="4"/>
        <v>0</v>
      </c>
      <c r="Q52" s="53">
        <f t="shared" si="5"/>
        <v>40593.96</v>
      </c>
      <c r="R52" s="75">
        <v>12363</v>
      </c>
      <c r="S52" s="75">
        <f t="shared" si="6"/>
        <v>28230.959999999999</v>
      </c>
      <c r="T52" s="12"/>
      <c r="U52" s="12"/>
      <c r="V52" s="12"/>
      <c r="W52" s="12"/>
      <c r="X52" s="12"/>
    </row>
    <row r="53" spans="1:24" s="28" customFormat="1" ht="50.1" customHeight="1" x14ac:dyDescent="0.25">
      <c r="A53" s="41" t="s">
        <v>231</v>
      </c>
      <c r="B53" s="21" t="s">
        <v>239</v>
      </c>
      <c r="C53" s="19" t="s">
        <v>381</v>
      </c>
      <c r="D53" s="19" t="s">
        <v>47</v>
      </c>
      <c r="E53" s="56">
        <v>2</v>
      </c>
      <c r="F53" s="56">
        <v>0</v>
      </c>
      <c r="G53" s="56">
        <v>0</v>
      </c>
      <c r="H53" s="57">
        <v>0</v>
      </c>
      <c r="I53" s="53">
        <f t="shared" si="16"/>
        <v>4100.3999999999996</v>
      </c>
      <c r="J53" s="54">
        <f t="shared" si="17"/>
        <v>0</v>
      </c>
      <c r="K53" s="54">
        <f t="shared" si="18"/>
        <v>0</v>
      </c>
      <c r="L53" s="55">
        <f t="shared" si="19"/>
        <v>0</v>
      </c>
      <c r="M53" s="53">
        <f t="shared" si="1"/>
        <v>410.03999999999996</v>
      </c>
      <c r="N53" s="54">
        <f t="shared" si="2"/>
        <v>0</v>
      </c>
      <c r="O53" s="54">
        <f t="shared" si="3"/>
        <v>0</v>
      </c>
      <c r="P53" s="55">
        <f t="shared" si="4"/>
        <v>0</v>
      </c>
      <c r="Q53" s="53">
        <f t="shared" si="5"/>
        <v>4510.4399999999996</v>
      </c>
      <c r="R53" s="75">
        <v>1545</v>
      </c>
      <c r="S53" s="75">
        <f t="shared" si="6"/>
        <v>2965.4399999999996</v>
      </c>
      <c r="T53" s="12"/>
      <c r="U53" s="12"/>
      <c r="V53" s="12"/>
      <c r="W53" s="12"/>
      <c r="X53" s="12"/>
    </row>
    <row r="54" spans="1:24" s="28" customFormat="1" ht="50.1" customHeight="1" x14ac:dyDescent="0.25">
      <c r="A54" s="41" t="s">
        <v>231</v>
      </c>
      <c r="B54" s="21" t="s">
        <v>239</v>
      </c>
      <c r="C54" s="20" t="s">
        <v>382</v>
      </c>
      <c r="D54" s="19" t="s">
        <v>48</v>
      </c>
      <c r="E54" s="56">
        <v>5</v>
      </c>
      <c r="F54" s="56">
        <v>0</v>
      </c>
      <c r="G54" s="56">
        <v>0</v>
      </c>
      <c r="H54" s="57">
        <v>0</v>
      </c>
      <c r="I54" s="53">
        <f t="shared" si="16"/>
        <v>10251</v>
      </c>
      <c r="J54" s="54">
        <f t="shared" si="17"/>
        <v>0</v>
      </c>
      <c r="K54" s="54">
        <f t="shared" si="18"/>
        <v>0</v>
      </c>
      <c r="L54" s="55">
        <f t="shared" si="19"/>
        <v>0</v>
      </c>
      <c r="M54" s="53">
        <f t="shared" si="1"/>
        <v>1025.1000000000001</v>
      </c>
      <c r="N54" s="54">
        <f t="shared" si="2"/>
        <v>0</v>
      </c>
      <c r="O54" s="54">
        <f t="shared" si="3"/>
        <v>0</v>
      </c>
      <c r="P54" s="55">
        <f t="shared" si="4"/>
        <v>0</v>
      </c>
      <c r="Q54" s="53">
        <f t="shared" si="5"/>
        <v>11276.1</v>
      </c>
      <c r="R54" s="75">
        <v>2571</v>
      </c>
      <c r="S54" s="75">
        <f t="shared" si="6"/>
        <v>8705.1</v>
      </c>
      <c r="T54" s="12"/>
      <c r="U54" s="12"/>
      <c r="V54" s="12"/>
      <c r="W54" s="12"/>
      <c r="X54" s="12"/>
    </row>
    <row r="55" spans="1:24" s="28" customFormat="1" ht="50.1" customHeight="1" x14ac:dyDescent="0.25">
      <c r="A55" s="41" t="s">
        <v>231</v>
      </c>
      <c r="B55" s="26" t="s">
        <v>239</v>
      </c>
      <c r="C55" s="19" t="s">
        <v>383</v>
      </c>
      <c r="D55" s="27" t="s">
        <v>49</v>
      </c>
      <c r="E55" s="56">
        <v>3</v>
      </c>
      <c r="F55" s="56">
        <v>0</v>
      </c>
      <c r="G55" s="56">
        <v>0</v>
      </c>
      <c r="H55" s="57">
        <v>0</v>
      </c>
      <c r="I55" s="53">
        <f t="shared" si="16"/>
        <v>6150.5999999999995</v>
      </c>
      <c r="J55" s="54">
        <f t="shared" si="17"/>
        <v>0</v>
      </c>
      <c r="K55" s="54">
        <f t="shared" si="18"/>
        <v>0</v>
      </c>
      <c r="L55" s="55">
        <f t="shared" si="19"/>
        <v>0</v>
      </c>
      <c r="M55" s="53">
        <f t="shared" si="1"/>
        <v>615.05999999999995</v>
      </c>
      <c r="N55" s="54">
        <f t="shared" si="2"/>
        <v>0</v>
      </c>
      <c r="O55" s="54">
        <f t="shared" si="3"/>
        <v>0</v>
      </c>
      <c r="P55" s="55">
        <f t="shared" si="4"/>
        <v>0</v>
      </c>
      <c r="Q55" s="53">
        <f t="shared" si="5"/>
        <v>6765.66</v>
      </c>
      <c r="R55" s="75">
        <v>1839.0000000000002</v>
      </c>
      <c r="S55" s="75">
        <f t="shared" si="6"/>
        <v>4926.66</v>
      </c>
      <c r="T55" s="12"/>
      <c r="U55" s="12"/>
      <c r="V55" s="12"/>
      <c r="W55" s="12"/>
      <c r="X55" s="12"/>
    </row>
    <row r="56" spans="1:24" s="28" customFormat="1" ht="50.1" customHeight="1" x14ac:dyDescent="0.25">
      <c r="A56" s="41" t="s">
        <v>231</v>
      </c>
      <c r="B56" s="21" t="s">
        <v>239</v>
      </c>
      <c r="C56" s="32" t="s">
        <v>277</v>
      </c>
      <c r="D56" s="19" t="s">
        <v>50</v>
      </c>
      <c r="E56" s="56">
        <v>3</v>
      </c>
      <c r="F56" s="56">
        <v>0</v>
      </c>
      <c r="G56" s="56">
        <v>0</v>
      </c>
      <c r="H56" s="57">
        <v>0</v>
      </c>
      <c r="I56" s="53">
        <f t="shared" si="16"/>
        <v>6150.5999999999995</v>
      </c>
      <c r="J56" s="54">
        <f t="shared" si="17"/>
        <v>0</v>
      </c>
      <c r="K56" s="54">
        <f t="shared" si="18"/>
        <v>0</v>
      </c>
      <c r="L56" s="55">
        <f t="shared" si="19"/>
        <v>0</v>
      </c>
      <c r="M56" s="53">
        <f t="shared" si="1"/>
        <v>615.05999999999995</v>
      </c>
      <c r="N56" s="54">
        <f t="shared" si="2"/>
        <v>0</v>
      </c>
      <c r="O56" s="54">
        <f t="shared" si="3"/>
        <v>0</v>
      </c>
      <c r="P56" s="55">
        <f t="shared" si="4"/>
        <v>0</v>
      </c>
      <c r="Q56" s="53">
        <f t="shared" si="5"/>
        <v>6765.66</v>
      </c>
      <c r="R56" s="75">
        <v>738</v>
      </c>
      <c r="S56" s="75">
        <f t="shared" si="6"/>
        <v>6027.66</v>
      </c>
      <c r="T56" s="12"/>
      <c r="U56" s="12"/>
      <c r="V56" s="12"/>
      <c r="W56" s="12"/>
      <c r="X56" s="12"/>
    </row>
    <row r="57" spans="1:24" s="28" customFormat="1" ht="50.1" customHeight="1" x14ac:dyDescent="0.25">
      <c r="A57" s="41" t="s">
        <v>231</v>
      </c>
      <c r="B57" s="21" t="s">
        <v>240</v>
      </c>
      <c r="C57" s="19" t="s">
        <v>240</v>
      </c>
      <c r="D57" s="19" t="s">
        <v>51</v>
      </c>
      <c r="E57" s="56">
        <v>53</v>
      </c>
      <c r="F57" s="56">
        <v>0</v>
      </c>
      <c r="G57" s="56">
        <v>3</v>
      </c>
      <c r="H57" s="57">
        <v>0</v>
      </c>
      <c r="I57" s="53">
        <f t="shared" ref="I57:I69" si="20">E57*295.1*6</f>
        <v>93841.8</v>
      </c>
      <c r="J57" s="54">
        <f t="shared" ref="J57:J69" si="21">F57*295.1*9</f>
        <v>0</v>
      </c>
      <c r="K57" s="54">
        <f t="shared" ref="K57:K69" si="22">G57*295.1*12</f>
        <v>10623.6</v>
      </c>
      <c r="L57" s="55">
        <f t="shared" ref="L57:L69" si="23">H57*295.1*12</f>
        <v>0</v>
      </c>
      <c r="M57" s="53">
        <f t="shared" si="1"/>
        <v>9384.18</v>
      </c>
      <c r="N57" s="54">
        <f t="shared" si="2"/>
        <v>0</v>
      </c>
      <c r="O57" s="54">
        <f t="shared" si="3"/>
        <v>1062.3600000000001</v>
      </c>
      <c r="P57" s="55">
        <f t="shared" si="4"/>
        <v>0</v>
      </c>
      <c r="Q57" s="53">
        <f t="shared" si="5"/>
        <v>114911.94000000002</v>
      </c>
      <c r="R57" s="75">
        <v>12539</v>
      </c>
      <c r="S57" s="75">
        <f t="shared" si="6"/>
        <v>102372.94000000002</v>
      </c>
      <c r="T57" s="12"/>
      <c r="U57" s="12"/>
      <c r="V57" s="12"/>
      <c r="W57" s="12"/>
      <c r="X57" s="12"/>
    </row>
    <row r="58" spans="1:24" s="28" customFormat="1" ht="50.1" customHeight="1" x14ac:dyDescent="0.25">
      <c r="A58" s="41" t="s">
        <v>231</v>
      </c>
      <c r="B58" s="21" t="s">
        <v>240</v>
      </c>
      <c r="C58" s="19" t="s">
        <v>278</v>
      </c>
      <c r="D58" s="19" t="s">
        <v>52</v>
      </c>
      <c r="E58" s="56">
        <v>8</v>
      </c>
      <c r="F58" s="56">
        <v>0</v>
      </c>
      <c r="G58" s="56">
        <v>0</v>
      </c>
      <c r="H58" s="57">
        <v>0</v>
      </c>
      <c r="I58" s="53">
        <f t="shared" si="20"/>
        <v>14164.800000000001</v>
      </c>
      <c r="J58" s="54">
        <f t="shared" si="21"/>
        <v>0</v>
      </c>
      <c r="K58" s="54">
        <f t="shared" si="22"/>
        <v>0</v>
      </c>
      <c r="L58" s="55">
        <f t="shared" si="23"/>
        <v>0</v>
      </c>
      <c r="M58" s="53">
        <f t="shared" si="1"/>
        <v>1416.4800000000002</v>
      </c>
      <c r="N58" s="54">
        <f t="shared" si="2"/>
        <v>0</v>
      </c>
      <c r="O58" s="54">
        <f t="shared" si="3"/>
        <v>0</v>
      </c>
      <c r="P58" s="55">
        <f t="shared" si="4"/>
        <v>0</v>
      </c>
      <c r="Q58" s="53">
        <f t="shared" si="5"/>
        <v>15581.28</v>
      </c>
      <c r="R58" s="75">
        <v>4794</v>
      </c>
      <c r="S58" s="75">
        <f t="shared" si="6"/>
        <v>10787.28</v>
      </c>
      <c r="T58" s="12"/>
      <c r="U58" s="12"/>
      <c r="V58" s="12"/>
      <c r="W58" s="12"/>
      <c r="X58" s="12"/>
    </row>
    <row r="59" spans="1:24" s="28" customFormat="1" ht="50.1" customHeight="1" x14ac:dyDescent="0.25">
      <c r="A59" s="41" t="s">
        <v>231</v>
      </c>
      <c r="B59" s="21" t="s">
        <v>240</v>
      </c>
      <c r="C59" s="19" t="s">
        <v>279</v>
      </c>
      <c r="D59" s="19" t="s">
        <v>53</v>
      </c>
      <c r="E59" s="56">
        <v>3</v>
      </c>
      <c r="F59" s="56">
        <v>0</v>
      </c>
      <c r="G59" s="56">
        <v>1</v>
      </c>
      <c r="H59" s="57">
        <v>0</v>
      </c>
      <c r="I59" s="53">
        <f t="shared" si="20"/>
        <v>5311.8</v>
      </c>
      <c r="J59" s="54">
        <f t="shared" si="21"/>
        <v>0</v>
      </c>
      <c r="K59" s="54">
        <f t="shared" si="22"/>
        <v>3541.2000000000003</v>
      </c>
      <c r="L59" s="55">
        <f t="shared" si="23"/>
        <v>0</v>
      </c>
      <c r="M59" s="53">
        <f t="shared" si="1"/>
        <v>531.18000000000006</v>
      </c>
      <c r="N59" s="54">
        <f t="shared" si="2"/>
        <v>0</v>
      </c>
      <c r="O59" s="54">
        <f t="shared" si="3"/>
        <v>354.12000000000006</v>
      </c>
      <c r="P59" s="55">
        <f t="shared" si="4"/>
        <v>0</v>
      </c>
      <c r="Q59" s="53">
        <f t="shared" si="5"/>
        <v>9738.3000000000011</v>
      </c>
      <c r="R59" s="75">
        <v>1107</v>
      </c>
      <c r="S59" s="75">
        <f t="shared" si="6"/>
        <v>8631.3000000000011</v>
      </c>
      <c r="T59" s="12"/>
      <c r="U59" s="12"/>
      <c r="V59" s="12"/>
      <c r="W59" s="12"/>
      <c r="X59" s="12"/>
    </row>
    <row r="60" spans="1:24" s="28" customFormat="1" ht="50.1" customHeight="1" x14ac:dyDescent="0.25">
      <c r="A60" s="41" t="s">
        <v>231</v>
      </c>
      <c r="B60" s="21" t="s">
        <v>240</v>
      </c>
      <c r="C60" s="19" t="s">
        <v>280</v>
      </c>
      <c r="D60" s="19" t="s">
        <v>54</v>
      </c>
      <c r="E60" s="56">
        <v>20</v>
      </c>
      <c r="F60" s="56">
        <v>0</v>
      </c>
      <c r="G60" s="56">
        <v>0</v>
      </c>
      <c r="H60" s="57">
        <v>0</v>
      </c>
      <c r="I60" s="53">
        <f t="shared" si="20"/>
        <v>35412</v>
      </c>
      <c r="J60" s="54">
        <f t="shared" si="21"/>
        <v>0</v>
      </c>
      <c r="K60" s="54">
        <f t="shared" si="22"/>
        <v>0</v>
      </c>
      <c r="L60" s="55">
        <f t="shared" si="23"/>
        <v>0</v>
      </c>
      <c r="M60" s="53">
        <f t="shared" si="1"/>
        <v>3541.2000000000003</v>
      </c>
      <c r="N60" s="54">
        <f t="shared" si="2"/>
        <v>0</v>
      </c>
      <c r="O60" s="54">
        <f t="shared" si="3"/>
        <v>0</v>
      </c>
      <c r="P60" s="55">
        <f t="shared" si="4"/>
        <v>0</v>
      </c>
      <c r="Q60" s="53">
        <f t="shared" si="5"/>
        <v>38953.199999999997</v>
      </c>
      <c r="R60" s="75">
        <v>1830</v>
      </c>
      <c r="S60" s="75">
        <f t="shared" si="6"/>
        <v>37123.199999999997</v>
      </c>
      <c r="T60" s="12"/>
      <c r="U60" s="12"/>
      <c r="V60" s="12"/>
      <c r="W60" s="12"/>
      <c r="X60" s="12"/>
    </row>
    <row r="61" spans="1:24" s="28" customFormat="1" ht="50.1" customHeight="1" x14ac:dyDescent="0.25">
      <c r="A61" s="41" t="s">
        <v>231</v>
      </c>
      <c r="B61" s="21" t="s">
        <v>240</v>
      </c>
      <c r="C61" s="19" t="s">
        <v>281</v>
      </c>
      <c r="D61" s="19" t="s">
        <v>55</v>
      </c>
      <c r="E61" s="56">
        <v>8</v>
      </c>
      <c r="F61" s="56">
        <v>0</v>
      </c>
      <c r="G61" s="56">
        <v>0</v>
      </c>
      <c r="H61" s="57">
        <v>0</v>
      </c>
      <c r="I61" s="53">
        <f t="shared" si="20"/>
        <v>14164.800000000001</v>
      </c>
      <c r="J61" s="54">
        <f t="shared" si="21"/>
        <v>0</v>
      </c>
      <c r="K61" s="54">
        <f t="shared" si="22"/>
        <v>0</v>
      </c>
      <c r="L61" s="55">
        <f t="shared" si="23"/>
        <v>0</v>
      </c>
      <c r="M61" s="53">
        <f t="shared" si="1"/>
        <v>1416.4800000000002</v>
      </c>
      <c r="N61" s="54">
        <f t="shared" si="2"/>
        <v>0</v>
      </c>
      <c r="O61" s="54">
        <f t="shared" si="3"/>
        <v>0</v>
      </c>
      <c r="P61" s="55">
        <f t="shared" si="4"/>
        <v>0</v>
      </c>
      <c r="Q61" s="53">
        <f t="shared" si="5"/>
        <v>15581.28</v>
      </c>
      <c r="R61" s="75">
        <v>1476</v>
      </c>
      <c r="S61" s="75">
        <f t="shared" si="6"/>
        <v>14105.28</v>
      </c>
      <c r="T61" s="12"/>
      <c r="U61" s="12"/>
      <c r="V61" s="12"/>
      <c r="W61" s="12"/>
      <c r="X61" s="12"/>
    </row>
    <row r="62" spans="1:24" s="28" customFormat="1" ht="50.1" customHeight="1" x14ac:dyDescent="0.25">
      <c r="A62" s="41" t="s">
        <v>231</v>
      </c>
      <c r="B62" s="21" t="s">
        <v>240</v>
      </c>
      <c r="C62" s="19" t="s">
        <v>282</v>
      </c>
      <c r="D62" s="19" t="s">
        <v>56</v>
      </c>
      <c r="E62" s="56">
        <v>18</v>
      </c>
      <c r="F62" s="56">
        <v>0</v>
      </c>
      <c r="G62" s="56">
        <v>0</v>
      </c>
      <c r="H62" s="57">
        <v>0</v>
      </c>
      <c r="I62" s="53">
        <f t="shared" si="20"/>
        <v>31870.800000000003</v>
      </c>
      <c r="J62" s="54">
        <f t="shared" si="21"/>
        <v>0</v>
      </c>
      <c r="K62" s="54">
        <f t="shared" si="22"/>
        <v>0</v>
      </c>
      <c r="L62" s="55">
        <f t="shared" si="23"/>
        <v>0</v>
      </c>
      <c r="M62" s="53">
        <f t="shared" si="1"/>
        <v>3187.0800000000004</v>
      </c>
      <c r="N62" s="54">
        <f t="shared" si="2"/>
        <v>0</v>
      </c>
      <c r="O62" s="54">
        <f t="shared" si="3"/>
        <v>0</v>
      </c>
      <c r="P62" s="55">
        <f t="shared" si="4"/>
        <v>0</v>
      </c>
      <c r="Q62" s="53">
        <f t="shared" si="5"/>
        <v>35057.880000000005</v>
      </c>
      <c r="R62" s="75">
        <v>8721</v>
      </c>
      <c r="S62" s="75">
        <f t="shared" si="6"/>
        <v>26336.880000000005</v>
      </c>
      <c r="T62" s="12"/>
      <c r="U62" s="12"/>
      <c r="V62" s="12"/>
      <c r="W62" s="12"/>
      <c r="X62" s="12"/>
    </row>
    <row r="63" spans="1:24" customFormat="1" ht="50.1" customHeight="1" x14ac:dyDescent="0.25">
      <c r="A63" s="41" t="s">
        <v>231</v>
      </c>
      <c r="B63" s="21" t="s">
        <v>240</v>
      </c>
      <c r="C63" s="19" t="s">
        <v>384</v>
      </c>
      <c r="D63" s="19" t="s">
        <v>57</v>
      </c>
      <c r="E63" s="56">
        <v>0</v>
      </c>
      <c r="F63" s="56">
        <v>0</v>
      </c>
      <c r="G63" s="56">
        <v>0</v>
      </c>
      <c r="H63" s="57">
        <v>0</v>
      </c>
      <c r="I63" s="53">
        <f t="shared" si="20"/>
        <v>0</v>
      </c>
      <c r="J63" s="54">
        <f t="shared" si="21"/>
        <v>0</v>
      </c>
      <c r="K63" s="54">
        <f t="shared" si="22"/>
        <v>0</v>
      </c>
      <c r="L63" s="55">
        <f t="shared" si="23"/>
        <v>0</v>
      </c>
      <c r="M63" s="53">
        <f t="shared" si="1"/>
        <v>0</v>
      </c>
      <c r="N63" s="54">
        <f t="shared" si="2"/>
        <v>0</v>
      </c>
      <c r="O63" s="54">
        <f t="shared" si="3"/>
        <v>0</v>
      </c>
      <c r="P63" s="55">
        <f t="shared" si="4"/>
        <v>0</v>
      </c>
      <c r="Q63" s="53">
        <f t="shared" si="5"/>
        <v>0</v>
      </c>
      <c r="R63" s="75">
        <v>1107</v>
      </c>
      <c r="S63" s="75">
        <f t="shared" si="6"/>
        <v>-1107</v>
      </c>
    </row>
    <row r="64" spans="1:24" s="28" customFormat="1" ht="50.1" customHeight="1" x14ac:dyDescent="0.25">
      <c r="A64" s="41" t="s">
        <v>231</v>
      </c>
      <c r="B64" s="21" t="s">
        <v>240</v>
      </c>
      <c r="C64" s="19" t="s">
        <v>283</v>
      </c>
      <c r="D64" s="19" t="s">
        <v>58</v>
      </c>
      <c r="E64" s="56">
        <v>91</v>
      </c>
      <c r="F64" s="56">
        <v>5</v>
      </c>
      <c r="G64" s="56">
        <v>1</v>
      </c>
      <c r="H64" s="57">
        <v>0</v>
      </c>
      <c r="I64" s="53">
        <f t="shared" si="20"/>
        <v>161124.6</v>
      </c>
      <c r="J64" s="54">
        <f t="shared" si="21"/>
        <v>13279.5</v>
      </c>
      <c r="K64" s="54">
        <f t="shared" si="22"/>
        <v>3541.2000000000003</v>
      </c>
      <c r="L64" s="55">
        <f t="shared" si="23"/>
        <v>0</v>
      </c>
      <c r="M64" s="53">
        <f t="shared" si="1"/>
        <v>16112.460000000001</v>
      </c>
      <c r="N64" s="54">
        <f t="shared" si="2"/>
        <v>1327.95</v>
      </c>
      <c r="O64" s="54">
        <f t="shared" si="3"/>
        <v>354.12000000000006</v>
      </c>
      <c r="P64" s="55">
        <f t="shared" si="4"/>
        <v>0</v>
      </c>
      <c r="Q64" s="53">
        <f t="shared" si="5"/>
        <v>195739.83000000002</v>
      </c>
      <c r="R64" s="75">
        <v>16746</v>
      </c>
      <c r="S64" s="75">
        <f t="shared" si="6"/>
        <v>178993.83000000002</v>
      </c>
      <c r="T64" s="12"/>
      <c r="U64" s="12"/>
      <c r="V64" s="12"/>
      <c r="W64" s="12"/>
      <c r="X64" s="12"/>
    </row>
    <row r="65" spans="1:24" s="28" customFormat="1" ht="50.1" customHeight="1" x14ac:dyDescent="0.25">
      <c r="A65" s="41" t="s">
        <v>231</v>
      </c>
      <c r="B65" s="21" t="s">
        <v>240</v>
      </c>
      <c r="C65" s="19" t="s">
        <v>284</v>
      </c>
      <c r="D65" s="19" t="s">
        <v>59</v>
      </c>
      <c r="E65" s="56">
        <v>20</v>
      </c>
      <c r="F65" s="56">
        <v>0</v>
      </c>
      <c r="G65" s="56">
        <v>0</v>
      </c>
      <c r="H65" s="57">
        <v>0</v>
      </c>
      <c r="I65" s="53">
        <f t="shared" si="20"/>
        <v>35412</v>
      </c>
      <c r="J65" s="54">
        <f t="shared" si="21"/>
        <v>0</v>
      </c>
      <c r="K65" s="54">
        <f t="shared" si="22"/>
        <v>0</v>
      </c>
      <c r="L65" s="55">
        <f t="shared" si="23"/>
        <v>0</v>
      </c>
      <c r="M65" s="53">
        <f t="shared" si="1"/>
        <v>3541.2000000000003</v>
      </c>
      <c r="N65" s="54">
        <f t="shared" si="2"/>
        <v>0</v>
      </c>
      <c r="O65" s="54">
        <f t="shared" si="3"/>
        <v>0</v>
      </c>
      <c r="P65" s="55">
        <f t="shared" si="4"/>
        <v>0</v>
      </c>
      <c r="Q65" s="53">
        <f t="shared" si="5"/>
        <v>38953.199999999997</v>
      </c>
      <c r="R65" s="75">
        <v>18164</v>
      </c>
      <c r="S65" s="75">
        <f t="shared" si="6"/>
        <v>20789.199999999997</v>
      </c>
      <c r="T65" s="12"/>
      <c r="U65" s="12"/>
      <c r="V65" s="12"/>
      <c r="W65" s="12"/>
      <c r="X65" s="12"/>
    </row>
    <row r="66" spans="1:24" s="28" customFormat="1" ht="50.1" customHeight="1" x14ac:dyDescent="0.25">
      <c r="A66" s="41" t="s">
        <v>231</v>
      </c>
      <c r="B66" s="21" t="s">
        <v>240</v>
      </c>
      <c r="C66" s="19" t="s">
        <v>385</v>
      </c>
      <c r="D66" s="19" t="s">
        <v>60</v>
      </c>
      <c r="E66" s="56">
        <v>1</v>
      </c>
      <c r="F66" s="56">
        <v>0</v>
      </c>
      <c r="G66" s="56">
        <v>0</v>
      </c>
      <c r="H66" s="57">
        <v>0</v>
      </c>
      <c r="I66" s="53">
        <f t="shared" si="20"/>
        <v>1770.6000000000001</v>
      </c>
      <c r="J66" s="54">
        <f t="shared" si="21"/>
        <v>0</v>
      </c>
      <c r="K66" s="54">
        <f t="shared" si="22"/>
        <v>0</v>
      </c>
      <c r="L66" s="55">
        <f t="shared" si="23"/>
        <v>0</v>
      </c>
      <c r="M66" s="53">
        <f t="shared" si="1"/>
        <v>177.06000000000003</v>
      </c>
      <c r="N66" s="54">
        <f t="shared" si="2"/>
        <v>0</v>
      </c>
      <c r="O66" s="54">
        <f t="shared" si="3"/>
        <v>0</v>
      </c>
      <c r="P66" s="55">
        <f t="shared" si="4"/>
        <v>0</v>
      </c>
      <c r="Q66" s="53">
        <f t="shared" si="5"/>
        <v>1947.66</v>
      </c>
      <c r="R66" s="75">
        <v>2583.0000000000005</v>
      </c>
      <c r="S66" s="75">
        <f t="shared" si="6"/>
        <v>-635.34000000000037</v>
      </c>
      <c r="T66" s="12"/>
      <c r="U66" s="12"/>
      <c r="V66" s="12"/>
      <c r="W66" s="12"/>
      <c r="X66" s="12"/>
    </row>
    <row r="67" spans="1:24" s="28" customFormat="1" ht="50.1" customHeight="1" x14ac:dyDescent="0.25">
      <c r="A67" s="41" t="s">
        <v>231</v>
      </c>
      <c r="B67" s="21" t="s">
        <v>240</v>
      </c>
      <c r="C67" s="19" t="s">
        <v>285</v>
      </c>
      <c r="D67" s="19" t="s">
        <v>61</v>
      </c>
      <c r="E67" s="56">
        <v>13</v>
      </c>
      <c r="F67" s="56">
        <v>0</v>
      </c>
      <c r="G67" s="56">
        <v>0</v>
      </c>
      <c r="H67" s="57">
        <v>0</v>
      </c>
      <c r="I67" s="53">
        <f t="shared" si="20"/>
        <v>23017.800000000003</v>
      </c>
      <c r="J67" s="54">
        <f t="shared" si="21"/>
        <v>0</v>
      </c>
      <c r="K67" s="54">
        <f t="shared" si="22"/>
        <v>0</v>
      </c>
      <c r="L67" s="55">
        <f t="shared" si="23"/>
        <v>0</v>
      </c>
      <c r="M67" s="53">
        <f t="shared" si="1"/>
        <v>2301.7800000000002</v>
      </c>
      <c r="N67" s="54">
        <f t="shared" si="2"/>
        <v>0</v>
      </c>
      <c r="O67" s="54">
        <f t="shared" si="3"/>
        <v>0</v>
      </c>
      <c r="P67" s="55">
        <f t="shared" si="4"/>
        <v>0</v>
      </c>
      <c r="Q67" s="53">
        <f t="shared" si="5"/>
        <v>25319.58</v>
      </c>
      <c r="R67" s="75">
        <v>3587</v>
      </c>
      <c r="S67" s="75">
        <f t="shared" si="6"/>
        <v>21732.58</v>
      </c>
      <c r="T67" s="12"/>
      <c r="U67" s="12"/>
      <c r="V67" s="12"/>
      <c r="W67" s="12"/>
      <c r="X67" s="12"/>
    </row>
    <row r="68" spans="1:24" s="28" customFormat="1" ht="50.1" customHeight="1" x14ac:dyDescent="0.25">
      <c r="A68" s="41" t="s">
        <v>231</v>
      </c>
      <c r="B68" s="21" t="s">
        <v>240</v>
      </c>
      <c r="C68" s="19" t="s">
        <v>286</v>
      </c>
      <c r="D68" s="19" t="s">
        <v>62</v>
      </c>
      <c r="E68" s="56">
        <v>0</v>
      </c>
      <c r="F68" s="56">
        <v>0</v>
      </c>
      <c r="G68" s="56">
        <v>0</v>
      </c>
      <c r="H68" s="57">
        <v>0</v>
      </c>
      <c r="I68" s="53">
        <f t="shared" si="20"/>
        <v>0</v>
      </c>
      <c r="J68" s="54">
        <f t="shared" si="21"/>
        <v>0</v>
      </c>
      <c r="K68" s="54">
        <f t="shared" si="22"/>
        <v>0</v>
      </c>
      <c r="L68" s="55">
        <f t="shared" si="23"/>
        <v>0</v>
      </c>
      <c r="M68" s="53">
        <f t="shared" si="1"/>
        <v>0</v>
      </c>
      <c r="N68" s="54">
        <f t="shared" si="2"/>
        <v>0</v>
      </c>
      <c r="O68" s="54">
        <f t="shared" si="3"/>
        <v>0</v>
      </c>
      <c r="P68" s="55">
        <f t="shared" si="4"/>
        <v>0</v>
      </c>
      <c r="Q68" s="53">
        <f t="shared" si="5"/>
        <v>0</v>
      </c>
      <c r="R68" s="75">
        <v>2949</v>
      </c>
      <c r="S68" s="75">
        <f t="shared" si="6"/>
        <v>-2949</v>
      </c>
      <c r="T68" s="12"/>
      <c r="U68" s="12"/>
      <c r="V68" s="12"/>
      <c r="W68" s="12"/>
      <c r="X68" s="12"/>
    </row>
    <row r="69" spans="1:24" s="28" customFormat="1" ht="50.1" customHeight="1" x14ac:dyDescent="0.25">
      <c r="A69" s="41" t="s">
        <v>231</v>
      </c>
      <c r="B69" s="21" t="s">
        <v>240</v>
      </c>
      <c r="C69" s="19" t="s">
        <v>287</v>
      </c>
      <c r="D69" s="19" t="s">
        <v>63</v>
      </c>
      <c r="E69" s="56">
        <v>1</v>
      </c>
      <c r="F69" s="56">
        <v>0</v>
      </c>
      <c r="G69" s="56">
        <v>0</v>
      </c>
      <c r="H69" s="57">
        <v>0</v>
      </c>
      <c r="I69" s="53">
        <f t="shared" si="20"/>
        <v>1770.6000000000001</v>
      </c>
      <c r="J69" s="54">
        <f t="shared" si="21"/>
        <v>0</v>
      </c>
      <c r="K69" s="54">
        <f t="shared" si="22"/>
        <v>0</v>
      </c>
      <c r="L69" s="55">
        <f t="shared" si="23"/>
        <v>0</v>
      </c>
      <c r="M69" s="53">
        <f t="shared" ref="M69:M132" si="24">I69*0.1</f>
        <v>177.06000000000003</v>
      </c>
      <c r="N69" s="54">
        <f t="shared" ref="N69:N132" si="25">J69*0.1</f>
        <v>0</v>
      </c>
      <c r="O69" s="54">
        <f t="shared" ref="O69:O132" si="26">K69*0.1</f>
        <v>0</v>
      </c>
      <c r="P69" s="55">
        <f t="shared" ref="P69:P132" si="27">L69*0.1</f>
        <v>0</v>
      </c>
      <c r="Q69" s="53">
        <f t="shared" ref="Q69:Q132" si="28">SUM(I69:P69)</f>
        <v>1947.66</v>
      </c>
      <c r="R69" s="75">
        <v>78607</v>
      </c>
      <c r="S69" s="75">
        <f t="shared" ref="S69:S132" si="29">Q69-R69</f>
        <v>-76659.34</v>
      </c>
      <c r="T69" s="12"/>
      <c r="U69" s="12"/>
      <c r="V69" s="12"/>
      <c r="W69" s="12"/>
      <c r="X69" s="12"/>
    </row>
    <row r="70" spans="1:24" s="28" customFormat="1" ht="50.1" customHeight="1" x14ac:dyDescent="0.25">
      <c r="A70" s="42" t="s">
        <v>231</v>
      </c>
      <c r="B70" s="35" t="s">
        <v>386</v>
      </c>
      <c r="C70" s="34" t="s">
        <v>386</v>
      </c>
      <c r="D70" s="34" t="s">
        <v>64</v>
      </c>
      <c r="E70" s="60">
        <v>1288</v>
      </c>
      <c r="F70" s="60">
        <v>75</v>
      </c>
      <c r="G70" s="60">
        <v>209</v>
      </c>
      <c r="H70" s="61">
        <v>24</v>
      </c>
      <c r="I70" s="53">
        <f>E70*309.2*6</f>
        <v>2389497.5999999996</v>
      </c>
      <c r="J70" s="54">
        <f>F70*309.2*9</f>
        <v>208710</v>
      </c>
      <c r="K70" s="54">
        <f>G70*309.2*12</f>
        <v>775473.6</v>
      </c>
      <c r="L70" s="55">
        <f>H70*309.2*12</f>
        <v>89049.599999999991</v>
      </c>
      <c r="M70" s="53">
        <f t="shared" si="24"/>
        <v>238949.75999999998</v>
      </c>
      <c r="N70" s="54">
        <f t="shared" si="25"/>
        <v>20871</v>
      </c>
      <c r="O70" s="54">
        <f t="shared" si="26"/>
        <v>77547.360000000001</v>
      </c>
      <c r="P70" s="55">
        <f t="shared" si="27"/>
        <v>8904.9599999999991</v>
      </c>
      <c r="Q70" s="53">
        <f t="shared" si="28"/>
        <v>3809003.8799999994</v>
      </c>
      <c r="R70" s="75">
        <v>429970</v>
      </c>
      <c r="S70" s="75">
        <f t="shared" si="29"/>
        <v>3379033.8799999994</v>
      </c>
      <c r="T70" s="12"/>
      <c r="U70" s="12"/>
      <c r="V70" s="12"/>
      <c r="W70" s="12"/>
      <c r="X70" s="12"/>
    </row>
    <row r="71" spans="1:24" s="28" customFormat="1" ht="50.1" customHeight="1" x14ac:dyDescent="0.25">
      <c r="A71" s="41" t="s">
        <v>231</v>
      </c>
      <c r="B71" s="21" t="s">
        <v>241</v>
      </c>
      <c r="C71" s="19" t="s">
        <v>241</v>
      </c>
      <c r="D71" s="19" t="s">
        <v>65</v>
      </c>
      <c r="E71" s="56">
        <v>156</v>
      </c>
      <c r="F71" s="56">
        <v>7</v>
      </c>
      <c r="G71" s="56">
        <v>7</v>
      </c>
      <c r="H71" s="57">
        <v>0</v>
      </c>
      <c r="I71" s="53">
        <f t="shared" ref="I71:I83" si="30">E71*303.7*6</f>
        <v>284263.19999999995</v>
      </c>
      <c r="J71" s="54">
        <f t="shared" ref="J71:J83" si="31">F71*303.7*9</f>
        <v>19133.100000000002</v>
      </c>
      <c r="K71" s="54">
        <f t="shared" ref="K71:K83" si="32">G71*303.7*12</f>
        <v>25510.800000000003</v>
      </c>
      <c r="L71" s="55">
        <f t="shared" ref="L71:L83" si="33">H71*303.7*12</f>
        <v>0</v>
      </c>
      <c r="M71" s="53">
        <f t="shared" si="24"/>
        <v>28426.319999999996</v>
      </c>
      <c r="N71" s="54">
        <f t="shared" si="25"/>
        <v>1913.3100000000004</v>
      </c>
      <c r="O71" s="54">
        <f t="shared" si="26"/>
        <v>2551.0800000000004</v>
      </c>
      <c r="P71" s="55">
        <f t="shared" si="27"/>
        <v>0</v>
      </c>
      <c r="Q71" s="53">
        <f t="shared" si="28"/>
        <v>361797.80999999994</v>
      </c>
      <c r="R71" s="75">
        <v>237390</v>
      </c>
      <c r="S71" s="75">
        <f t="shared" si="29"/>
        <v>124407.80999999994</v>
      </c>
      <c r="T71" s="12"/>
      <c r="U71" s="12"/>
      <c r="V71" s="12"/>
      <c r="W71" s="12"/>
      <c r="X71" s="12"/>
    </row>
    <row r="72" spans="1:24" s="28" customFormat="1" ht="50.1" customHeight="1" x14ac:dyDescent="0.25">
      <c r="A72" s="41" t="s">
        <v>231</v>
      </c>
      <c r="B72" s="21" t="s">
        <v>241</v>
      </c>
      <c r="C72" s="19" t="s">
        <v>288</v>
      </c>
      <c r="D72" s="19" t="s">
        <v>66</v>
      </c>
      <c r="E72" s="56">
        <v>6</v>
      </c>
      <c r="F72" s="56">
        <v>0</v>
      </c>
      <c r="G72" s="56">
        <v>0</v>
      </c>
      <c r="H72" s="57">
        <v>0</v>
      </c>
      <c r="I72" s="53">
        <f t="shared" si="30"/>
        <v>10933.199999999999</v>
      </c>
      <c r="J72" s="54">
        <f t="shared" si="31"/>
        <v>0</v>
      </c>
      <c r="K72" s="54">
        <f t="shared" si="32"/>
        <v>0</v>
      </c>
      <c r="L72" s="55">
        <f t="shared" si="33"/>
        <v>0</v>
      </c>
      <c r="M72" s="53">
        <f t="shared" si="24"/>
        <v>1093.32</v>
      </c>
      <c r="N72" s="54">
        <f t="shared" si="25"/>
        <v>0</v>
      </c>
      <c r="O72" s="54">
        <f t="shared" si="26"/>
        <v>0</v>
      </c>
      <c r="P72" s="55">
        <f t="shared" si="27"/>
        <v>0</v>
      </c>
      <c r="Q72" s="53">
        <f t="shared" si="28"/>
        <v>12026.519999999999</v>
      </c>
      <c r="R72" s="75">
        <v>12841</v>
      </c>
      <c r="S72" s="75">
        <f t="shared" si="29"/>
        <v>-814.48000000000138</v>
      </c>
      <c r="T72" s="12"/>
      <c r="U72" s="12"/>
      <c r="V72" s="12"/>
      <c r="W72" s="12"/>
      <c r="X72" s="12"/>
    </row>
    <row r="73" spans="1:24" s="28" customFormat="1" ht="50.1" customHeight="1" x14ac:dyDescent="0.25">
      <c r="A73" s="41" t="s">
        <v>231</v>
      </c>
      <c r="B73" s="21" t="s">
        <v>241</v>
      </c>
      <c r="C73" s="19" t="s">
        <v>289</v>
      </c>
      <c r="D73" s="19" t="s">
        <v>67</v>
      </c>
      <c r="E73" s="56">
        <v>20</v>
      </c>
      <c r="F73" s="56">
        <v>0</v>
      </c>
      <c r="G73" s="56">
        <v>0</v>
      </c>
      <c r="H73" s="57">
        <v>0</v>
      </c>
      <c r="I73" s="53">
        <f t="shared" si="30"/>
        <v>36444</v>
      </c>
      <c r="J73" s="54">
        <f t="shared" si="31"/>
        <v>0</v>
      </c>
      <c r="K73" s="54">
        <f t="shared" si="32"/>
        <v>0</v>
      </c>
      <c r="L73" s="55">
        <f t="shared" si="33"/>
        <v>0</v>
      </c>
      <c r="M73" s="53">
        <f t="shared" si="24"/>
        <v>3644.4</v>
      </c>
      <c r="N73" s="54">
        <f t="shared" si="25"/>
        <v>0</v>
      </c>
      <c r="O73" s="54">
        <f t="shared" si="26"/>
        <v>0</v>
      </c>
      <c r="P73" s="55">
        <f t="shared" si="27"/>
        <v>0</v>
      </c>
      <c r="Q73" s="53">
        <f t="shared" si="28"/>
        <v>40088.400000000001</v>
      </c>
      <c r="R73" s="75">
        <v>44764</v>
      </c>
      <c r="S73" s="75">
        <f t="shared" si="29"/>
        <v>-4675.5999999999985</v>
      </c>
      <c r="T73" s="12"/>
      <c r="U73" s="12"/>
      <c r="V73" s="12"/>
      <c r="W73" s="12"/>
      <c r="X73" s="12"/>
    </row>
    <row r="74" spans="1:24" s="28" customFormat="1" ht="50.1" customHeight="1" x14ac:dyDescent="0.25">
      <c r="A74" s="41" t="s">
        <v>231</v>
      </c>
      <c r="B74" s="21" t="s">
        <v>241</v>
      </c>
      <c r="C74" s="19" t="s">
        <v>290</v>
      </c>
      <c r="D74" s="19" t="s">
        <v>68</v>
      </c>
      <c r="E74" s="56">
        <v>33</v>
      </c>
      <c r="F74" s="56">
        <v>0</v>
      </c>
      <c r="G74" s="56">
        <v>1</v>
      </c>
      <c r="H74" s="57">
        <v>0</v>
      </c>
      <c r="I74" s="53">
        <f t="shared" si="30"/>
        <v>60132.600000000006</v>
      </c>
      <c r="J74" s="54">
        <f t="shared" si="31"/>
        <v>0</v>
      </c>
      <c r="K74" s="54">
        <f t="shared" si="32"/>
        <v>3644.3999999999996</v>
      </c>
      <c r="L74" s="55">
        <f t="shared" si="33"/>
        <v>0</v>
      </c>
      <c r="M74" s="53">
        <f t="shared" si="24"/>
        <v>6013.2600000000011</v>
      </c>
      <c r="N74" s="54">
        <f t="shared" si="25"/>
        <v>0</v>
      </c>
      <c r="O74" s="54">
        <f t="shared" si="26"/>
        <v>364.44</v>
      </c>
      <c r="P74" s="55">
        <f t="shared" si="27"/>
        <v>0</v>
      </c>
      <c r="Q74" s="53">
        <f t="shared" si="28"/>
        <v>70154.700000000012</v>
      </c>
      <c r="R74" s="75">
        <v>106407</v>
      </c>
      <c r="S74" s="75">
        <f t="shared" si="29"/>
        <v>-36252.299999999988</v>
      </c>
      <c r="T74" s="12"/>
      <c r="U74" s="12"/>
      <c r="V74" s="12"/>
      <c r="W74" s="12"/>
      <c r="X74" s="12"/>
    </row>
    <row r="75" spans="1:24" s="28" customFormat="1" ht="50.1" customHeight="1" x14ac:dyDescent="0.25">
      <c r="A75" s="41" t="s">
        <v>231</v>
      </c>
      <c r="B75" s="21" t="s">
        <v>241</v>
      </c>
      <c r="C75" s="19" t="s">
        <v>387</v>
      </c>
      <c r="D75" s="19" t="s">
        <v>69</v>
      </c>
      <c r="E75" s="56">
        <v>4</v>
      </c>
      <c r="F75" s="56">
        <v>0</v>
      </c>
      <c r="G75" s="56">
        <v>0</v>
      </c>
      <c r="H75" s="57">
        <v>0</v>
      </c>
      <c r="I75" s="53">
        <f t="shared" si="30"/>
        <v>7288.7999999999993</v>
      </c>
      <c r="J75" s="54">
        <f t="shared" si="31"/>
        <v>0</v>
      </c>
      <c r="K75" s="54">
        <f t="shared" si="32"/>
        <v>0</v>
      </c>
      <c r="L75" s="55">
        <f t="shared" si="33"/>
        <v>0</v>
      </c>
      <c r="M75" s="53">
        <f t="shared" si="24"/>
        <v>728.88</v>
      </c>
      <c r="N75" s="54">
        <f t="shared" si="25"/>
        <v>0</v>
      </c>
      <c r="O75" s="54">
        <f t="shared" si="26"/>
        <v>0</v>
      </c>
      <c r="P75" s="55">
        <f t="shared" si="27"/>
        <v>0</v>
      </c>
      <c r="Q75" s="53">
        <f t="shared" si="28"/>
        <v>8017.6799999999994</v>
      </c>
      <c r="R75" s="75">
        <v>5140</v>
      </c>
      <c r="S75" s="75">
        <f t="shared" si="29"/>
        <v>2877.6799999999994</v>
      </c>
      <c r="T75" s="12"/>
      <c r="U75" s="12"/>
      <c r="V75" s="12"/>
      <c r="W75" s="12"/>
      <c r="X75" s="12"/>
    </row>
    <row r="76" spans="1:24" s="28" customFormat="1" ht="50.1" customHeight="1" x14ac:dyDescent="0.25">
      <c r="A76" s="41" t="s">
        <v>231</v>
      </c>
      <c r="B76" s="21" t="s">
        <v>241</v>
      </c>
      <c r="C76" s="19" t="s">
        <v>388</v>
      </c>
      <c r="D76" s="19" t="s">
        <v>70</v>
      </c>
      <c r="E76" s="56">
        <v>34</v>
      </c>
      <c r="F76" s="56">
        <v>0</v>
      </c>
      <c r="G76" s="56">
        <v>0</v>
      </c>
      <c r="H76" s="57">
        <v>0</v>
      </c>
      <c r="I76" s="53">
        <f t="shared" si="30"/>
        <v>61954.799999999996</v>
      </c>
      <c r="J76" s="54">
        <f t="shared" si="31"/>
        <v>0</v>
      </c>
      <c r="K76" s="54">
        <f t="shared" si="32"/>
        <v>0</v>
      </c>
      <c r="L76" s="55">
        <f t="shared" si="33"/>
        <v>0</v>
      </c>
      <c r="M76" s="53">
        <f t="shared" si="24"/>
        <v>6195.48</v>
      </c>
      <c r="N76" s="54">
        <f t="shared" si="25"/>
        <v>0</v>
      </c>
      <c r="O76" s="54">
        <f t="shared" si="26"/>
        <v>0</v>
      </c>
      <c r="P76" s="55">
        <f t="shared" si="27"/>
        <v>0</v>
      </c>
      <c r="Q76" s="53">
        <f t="shared" si="28"/>
        <v>68150.28</v>
      </c>
      <c r="R76" s="75">
        <v>64210</v>
      </c>
      <c r="S76" s="75">
        <f t="shared" si="29"/>
        <v>3940.2799999999988</v>
      </c>
      <c r="T76" s="12"/>
      <c r="U76" s="12"/>
      <c r="V76" s="12"/>
      <c r="W76" s="12"/>
      <c r="X76" s="12"/>
    </row>
    <row r="77" spans="1:24" s="28" customFormat="1" ht="50.1" customHeight="1" x14ac:dyDescent="0.25">
      <c r="A77" s="41" t="s">
        <v>231</v>
      </c>
      <c r="B77" s="21" t="s">
        <v>241</v>
      </c>
      <c r="C77" s="19" t="s">
        <v>389</v>
      </c>
      <c r="D77" s="19" t="s">
        <v>71</v>
      </c>
      <c r="E77" s="56">
        <v>9</v>
      </c>
      <c r="F77" s="56">
        <v>0</v>
      </c>
      <c r="G77" s="56">
        <v>0</v>
      </c>
      <c r="H77" s="57">
        <v>0</v>
      </c>
      <c r="I77" s="53">
        <f t="shared" si="30"/>
        <v>16399.8</v>
      </c>
      <c r="J77" s="54">
        <f t="shared" si="31"/>
        <v>0</v>
      </c>
      <c r="K77" s="54">
        <f t="shared" si="32"/>
        <v>0</v>
      </c>
      <c r="L77" s="55">
        <f t="shared" si="33"/>
        <v>0</v>
      </c>
      <c r="M77" s="53">
        <f t="shared" si="24"/>
        <v>1639.98</v>
      </c>
      <c r="N77" s="54">
        <f t="shared" si="25"/>
        <v>0</v>
      </c>
      <c r="O77" s="54">
        <f t="shared" si="26"/>
        <v>0</v>
      </c>
      <c r="P77" s="55">
        <f t="shared" si="27"/>
        <v>0</v>
      </c>
      <c r="Q77" s="53">
        <f t="shared" si="28"/>
        <v>18039.78</v>
      </c>
      <c r="R77" s="75">
        <v>16882</v>
      </c>
      <c r="S77" s="75">
        <f t="shared" si="29"/>
        <v>1157.7799999999988</v>
      </c>
      <c r="T77" s="12"/>
      <c r="U77" s="12"/>
      <c r="V77" s="12"/>
      <c r="W77" s="12"/>
      <c r="X77" s="12"/>
    </row>
    <row r="78" spans="1:24" s="28" customFormat="1" ht="50.1" customHeight="1" x14ac:dyDescent="0.25">
      <c r="A78" s="41" t="s">
        <v>231</v>
      </c>
      <c r="B78" s="21" t="s">
        <v>241</v>
      </c>
      <c r="C78" s="19" t="s">
        <v>291</v>
      </c>
      <c r="D78" s="19" t="s">
        <v>72</v>
      </c>
      <c r="E78" s="56">
        <v>15</v>
      </c>
      <c r="F78" s="56">
        <v>0</v>
      </c>
      <c r="G78" s="56">
        <v>0</v>
      </c>
      <c r="H78" s="57">
        <v>0</v>
      </c>
      <c r="I78" s="53">
        <f t="shared" si="30"/>
        <v>27333</v>
      </c>
      <c r="J78" s="54">
        <f t="shared" si="31"/>
        <v>0</v>
      </c>
      <c r="K78" s="54">
        <f t="shared" si="32"/>
        <v>0</v>
      </c>
      <c r="L78" s="55">
        <f t="shared" si="33"/>
        <v>0</v>
      </c>
      <c r="M78" s="53">
        <f t="shared" si="24"/>
        <v>2733.3</v>
      </c>
      <c r="N78" s="54">
        <f t="shared" si="25"/>
        <v>0</v>
      </c>
      <c r="O78" s="54">
        <f t="shared" si="26"/>
        <v>0</v>
      </c>
      <c r="P78" s="55">
        <f t="shared" si="27"/>
        <v>0</v>
      </c>
      <c r="Q78" s="53">
        <f t="shared" si="28"/>
        <v>30066.3</v>
      </c>
      <c r="R78" s="75">
        <v>17610</v>
      </c>
      <c r="S78" s="75">
        <f t="shared" si="29"/>
        <v>12456.3</v>
      </c>
      <c r="T78" s="12"/>
      <c r="U78" s="12"/>
      <c r="V78" s="12"/>
      <c r="W78" s="12"/>
      <c r="X78" s="12"/>
    </row>
    <row r="79" spans="1:24" s="28" customFormat="1" ht="50.1" customHeight="1" x14ac:dyDescent="0.25">
      <c r="A79" s="41" t="s">
        <v>231</v>
      </c>
      <c r="B79" s="21" t="s">
        <v>241</v>
      </c>
      <c r="C79" s="19" t="s">
        <v>390</v>
      </c>
      <c r="D79" s="19" t="s">
        <v>73</v>
      </c>
      <c r="E79" s="56">
        <v>194</v>
      </c>
      <c r="F79" s="56">
        <v>0</v>
      </c>
      <c r="G79" s="56">
        <v>1</v>
      </c>
      <c r="H79" s="57">
        <v>0</v>
      </c>
      <c r="I79" s="53">
        <f t="shared" si="30"/>
        <v>353506.8</v>
      </c>
      <c r="J79" s="54">
        <f t="shared" si="31"/>
        <v>0</v>
      </c>
      <c r="K79" s="54">
        <f t="shared" si="32"/>
        <v>3644.3999999999996</v>
      </c>
      <c r="L79" s="55">
        <f t="shared" si="33"/>
        <v>0</v>
      </c>
      <c r="M79" s="53">
        <f t="shared" si="24"/>
        <v>35350.68</v>
      </c>
      <c r="N79" s="54">
        <f t="shared" si="25"/>
        <v>0</v>
      </c>
      <c r="O79" s="54">
        <f t="shared" si="26"/>
        <v>364.44</v>
      </c>
      <c r="P79" s="55">
        <f t="shared" si="27"/>
        <v>0</v>
      </c>
      <c r="Q79" s="53">
        <f t="shared" si="28"/>
        <v>392866.32</v>
      </c>
      <c r="R79" s="75">
        <v>95766.000000000015</v>
      </c>
      <c r="S79" s="75">
        <f t="shared" si="29"/>
        <v>297100.32</v>
      </c>
      <c r="T79" s="12"/>
      <c r="U79" s="12"/>
      <c r="V79" s="12"/>
      <c r="W79" s="12"/>
      <c r="X79" s="12"/>
    </row>
    <row r="80" spans="1:24" s="28" customFormat="1" ht="50.1" customHeight="1" x14ac:dyDescent="0.25">
      <c r="A80" s="41" t="s">
        <v>231</v>
      </c>
      <c r="B80" s="21" t="s">
        <v>241</v>
      </c>
      <c r="C80" s="19" t="s">
        <v>292</v>
      </c>
      <c r="D80" s="19" t="s">
        <v>74</v>
      </c>
      <c r="E80" s="56">
        <v>2</v>
      </c>
      <c r="F80" s="56">
        <v>0</v>
      </c>
      <c r="G80" s="56">
        <v>0</v>
      </c>
      <c r="H80" s="57">
        <v>0</v>
      </c>
      <c r="I80" s="53">
        <f t="shared" si="30"/>
        <v>3644.3999999999996</v>
      </c>
      <c r="J80" s="54">
        <f t="shared" si="31"/>
        <v>0</v>
      </c>
      <c r="K80" s="54">
        <f t="shared" si="32"/>
        <v>0</v>
      </c>
      <c r="L80" s="55">
        <f t="shared" si="33"/>
        <v>0</v>
      </c>
      <c r="M80" s="53">
        <f t="shared" si="24"/>
        <v>364.44</v>
      </c>
      <c r="N80" s="54">
        <f t="shared" si="25"/>
        <v>0</v>
      </c>
      <c r="O80" s="54">
        <f t="shared" si="26"/>
        <v>0</v>
      </c>
      <c r="P80" s="55">
        <f t="shared" si="27"/>
        <v>0</v>
      </c>
      <c r="Q80" s="53">
        <f t="shared" si="28"/>
        <v>4008.8399999999997</v>
      </c>
      <c r="R80" s="75">
        <v>7339</v>
      </c>
      <c r="S80" s="75">
        <f t="shared" si="29"/>
        <v>-3330.1600000000003</v>
      </c>
      <c r="T80" s="12"/>
      <c r="U80" s="12"/>
      <c r="V80" s="12"/>
      <c r="W80" s="12"/>
      <c r="X80" s="12"/>
    </row>
    <row r="81" spans="1:24" s="28" customFormat="1" ht="50.1" customHeight="1" x14ac:dyDescent="0.25">
      <c r="A81" s="41" t="s">
        <v>231</v>
      </c>
      <c r="B81" s="21" t="s">
        <v>241</v>
      </c>
      <c r="C81" s="19" t="s">
        <v>293</v>
      </c>
      <c r="D81" s="19" t="s">
        <v>75</v>
      </c>
      <c r="E81" s="56">
        <v>19</v>
      </c>
      <c r="F81" s="56">
        <v>0</v>
      </c>
      <c r="G81" s="56">
        <v>0</v>
      </c>
      <c r="H81" s="57">
        <v>0</v>
      </c>
      <c r="I81" s="53">
        <f t="shared" si="30"/>
        <v>34621.800000000003</v>
      </c>
      <c r="J81" s="54">
        <f t="shared" si="31"/>
        <v>0</v>
      </c>
      <c r="K81" s="54">
        <f t="shared" si="32"/>
        <v>0</v>
      </c>
      <c r="L81" s="55">
        <f t="shared" si="33"/>
        <v>0</v>
      </c>
      <c r="M81" s="53">
        <f t="shared" si="24"/>
        <v>3462.1800000000003</v>
      </c>
      <c r="N81" s="54">
        <f t="shared" si="25"/>
        <v>0</v>
      </c>
      <c r="O81" s="54">
        <f t="shared" si="26"/>
        <v>0</v>
      </c>
      <c r="P81" s="55">
        <f t="shared" si="27"/>
        <v>0</v>
      </c>
      <c r="Q81" s="53">
        <f t="shared" si="28"/>
        <v>38083.980000000003</v>
      </c>
      <c r="R81" s="75">
        <v>21283</v>
      </c>
      <c r="S81" s="75">
        <f t="shared" si="29"/>
        <v>16800.980000000003</v>
      </c>
      <c r="T81" s="12"/>
      <c r="U81" s="12"/>
      <c r="V81" s="12"/>
      <c r="W81" s="12"/>
      <c r="X81" s="12"/>
    </row>
    <row r="82" spans="1:24" s="28" customFormat="1" ht="50.1" customHeight="1" x14ac:dyDescent="0.25">
      <c r="A82" s="41" t="s">
        <v>231</v>
      </c>
      <c r="B82" s="21" t="s">
        <v>241</v>
      </c>
      <c r="C82" s="19" t="s">
        <v>391</v>
      </c>
      <c r="D82" s="19" t="s">
        <v>76</v>
      </c>
      <c r="E82" s="56">
        <v>37</v>
      </c>
      <c r="F82" s="56">
        <v>0</v>
      </c>
      <c r="G82" s="56">
        <v>1</v>
      </c>
      <c r="H82" s="57">
        <v>0</v>
      </c>
      <c r="I82" s="53">
        <f t="shared" si="30"/>
        <v>67421.399999999994</v>
      </c>
      <c r="J82" s="54">
        <f t="shared" si="31"/>
        <v>0</v>
      </c>
      <c r="K82" s="54">
        <f t="shared" si="32"/>
        <v>3644.3999999999996</v>
      </c>
      <c r="L82" s="55">
        <f t="shared" si="33"/>
        <v>0</v>
      </c>
      <c r="M82" s="53">
        <f t="shared" si="24"/>
        <v>6742.1399999999994</v>
      </c>
      <c r="N82" s="54">
        <f t="shared" si="25"/>
        <v>0</v>
      </c>
      <c r="O82" s="54">
        <f t="shared" si="26"/>
        <v>364.44</v>
      </c>
      <c r="P82" s="55">
        <f t="shared" si="27"/>
        <v>0</v>
      </c>
      <c r="Q82" s="53">
        <f t="shared" si="28"/>
        <v>78172.37999999999</v>
      </c>
      <c r="R82" s="75">
        <v>42566</v>
      </c>
      <c r="S82" s="75">
        <f t="shared" si="29"/>
        <v>35606.37999999999</v>
      </c>
      <c r="T82" s="12"/>
      <c r="U82" s="12"/>
      <c r="V82" s="12"/>
      <c r="W82" s="12"/>
      <c r="X82" s="12"/>
    </row>
    <row r="83" spans="1:24" s="28" customFormat="1" ht="50.1" customHeight="1" x14ac:dyDescent="0.25">
      <c r="A83" s="41" t="s">
        <v>231</v>
      </c>
      <c r="B83" s="21" t="s">
        <v>241</v>
      </c>
      <c r="C83" s="19" t="s">
        <v>294</v>
      </c>
      <c r="D83" s="19" t="s">
        <v>77</v>
      </c>
      <c r="E83" s="56">
        <v>10</v>
      </c>
      <c r="F83" s="56">
        <v>0</v>
      </c>
      <c r="G83" s="56">
        <v>0</v>
      </c>
      <c r="H83" s="57">
        <v>0</v>
      </c>
      <c r="I83" s="53">
        <f t="shared" si="30"/>
        <v>18222</v>
      </c>
      <c r="J83" s="54">
        <f t="shared" si="31"/>
        <v>0</v>
      </c>
      <c r="K83" s="54">
        <f t="shared" si="32"/>
        <v>0</v>
      </c>
      <c r="L83" s="55">
        <f t="shared" si="33"/>
        <v>0</v>
      </c>
      <c r="M83" s="53">
        <f t="shared" si="24"/>
        <v>1822.2</v>
      </c>
      <c r="N83" s="54">
        <f t="shared" si="25"/>
        <v>0</v>
      </c>
      <c r="O83" s="54">
        <f t="shared" si="26"/>
        <v>0</v>
      </c>
      <c r="P83" s="55">
        <f t="shared" si="27"/>
        <v>0</v>
      </c>
      <c r="Q83" s="53">
        <f t="shared" si="28"/>
        <v>20044.2</v>
      </c>
      <c r="R83" s="75">
        <v>31191</v>
      </c>
      <c r="S83" s="75">
        <f t="shared" si="29"/>
        <v>-11146.8</v>
      </c>
      <c r="T83" s="12"/>
      <c r="U83" s="12"/>
      <c r="V83" s="12"/>
      <c r="W83" s="12"/>
      <c r="X83" s="12"/>
    </row>
    <row r="84" spans="1:24" s="28" customFormat="1" ht="50.1" customHeight="1" x14ac:dyDescent="0.25">
      <c r="A84" s="41" t="s">
        <v>231</v>
      </c>
      <c r="B84" s="21" t="s">
        <v>242</v>
      </c>
      <c r="C84" s="19" t="s">
        <v>242</v>
      </c>
      <c r="D84" s="19" t="s">
        <v>78</v>
      </c>
      <c r="E84" s="56">
        <v>34</v>
      </c>
      <c r="F84" s="56">
        <v>0</v>
      </c>
      <c r="G84" s="56">
        <v>0</v>
      </c>
      <c r="H84" s="57">
        <v>0</v>
      </c>
      <c r="I84" s="53">
        <f t="shared" ref="I84:I90" si="34">E84*373.6*6</f>
        <v>76214.400000000009</v>
      </c>
      <c r="J84" s="54">
        <f t="shared" ref="J84:J90" si="35">F84*373.6*9</f>
        <v>0</v>
      </c>
      <c r="K84" s="54">
        <f t="shared" ref="K84:L90" si="36">G84*373.6*12</f>
        <v>0</v>
      </c>
      <c r="L84" s="55">
        <f t="shared" si="36"/>
        <v>0</v>
      </c>
      <c r="M84" s="53">
        <f t="shared" si="24"/>
        <v>7621.4400000000014</v>
      </c>
      <c r="N84" s="54">
        <f t="shared" si="25"/>
        <v>0</v>
      </c>
      <c r="O84" s="54">
        <f t="shared" si="26"/>
        <v>0</v>
      </c>
      <c r="P84" s="55">
        <f t="shared" si="27"/>
        <v>0</v>
      </c>
      <c r="Q84" s="53">
        <f t="shared" si="28"/>
        <v>83835.840000000011</v>
      </c>
      <c r="R84" s="75">
        <v>12672.000000000002</v>
      </c>
      <c r="S84" s="75">
        <f t="shared" si="29"/>
        <v>71163.840000000011</v>
      </c>
      <c r="T84" s="12"/>
      <c r="U84" s="12"/>
      <c r="V84" s="12"/>
      <c r="W84" s="12"/>
      <c r="X84" s="12"/>
    </row>
    <row r="85" spans="1:24" s="28" customFormat="1" ht="50.1" customHeight="1" x14ac:dyDescent="0.25">
      <c r="A85" s="41" t="s">
        <v>231</v>
      </c>
      <c r="B85" s="21" t="s">
        <v>242</v>
      </c>
      <c r="C85" s="19" t="s">
        <v>295</v>
      </c>
      <c r="D85" s="19" t="s">
        <v>79</v>
      </c>
      <c r="E85" s="56">
        <v>10</v>
      </c>
      <c r="F85" s="56">
        <v>0</v>
      </c>
      <c r="G85" s="56">
        <v>0</v>
      </c>
      <c r="H85" s="57">
        <v>0</v>
      </c>
      <c r="I85" s="53">
        <f t="shared" si="34"/>
        <v>22416</v>
      </c>
      <c r="J85" s="54">
        <f t="shared" si="35"/>
        <v>0</v>
      </c>
      <c r="K85" s="54">
        <f t="shared" si="36"/>
        <v>0</v>
      </c>
      <c r="L85" s="55">
        <f t="shared" si="36"/>
        <v>0</v>
      </c>
      <c r="M85" s="53">
        <f t="shared" si="24"/>
        <v>2241.6</v>
      </c>
      <c r="N85" s="54">
        <f t="shared" si="25"/>
        <v>0</v>
      </c>
      <c r="O85" s="54">
        <f t="shared" si="26"/>
        <v>0</v>
      </c>
      <c r="P85" s="55">
        <f t="shared" si="27"/>
        <v>0</v>
      </c>
      <c r="Q85" s="53">
        <f t="shared" si="28"/>
        <v>24657.599999999999</v>
      </c>
      <c r="R85" s="75">
        <v>5070</v>
      </c>
      <c r="S85" s="75">
        <f t="shared" si="29"/>
        <v>19587.599999999999</v>
      </c>
      <c r="T85" s="12"/>
      <c r="U85" s="12"/>
      <c r="V85" s="12"/>
      <c r="W85" s="12"/>
      <c r="X85" s="12"/>
    </row>
    <row r="86" spans="1:24" s="28" customFormat="1" ht="50.1" customHeight="1" x14ac:dyDescent="0.25">
      <c r="A86" s="41" t="s">
        <v>231</v>
      </c>
      <c r="B86" s="21" t="s">
        <v>242</v>
      </c>
      <c r="C86" s="19" t="s">
        <v>392</v>
      </c>
      <c r="D86" s="19" t="s">
        <v>80</v>
      </c>
      <c r="E86" s="56">
        <v>8</v>
      </c>
      <c r="F86" s="56">
        <v>0</v>
      </c>
      <c r="G86" s="56">
        <v>0</v>
      </c>
      <c r="H86" s="57">
        <v>0</v>
      </c>
      <c r="I86" s="53">
        <f t="shared" si="34"/>
        <v>17932.800000000003</v>
      </c>
      <c r="J86" s="54">
        <f t="shared" si="35"/>
        <v>0</v>
      </c>
      <c r="K86" s="54">
        <f t="shared" si="36"/>
        <v>0</v>
      </c>
      <c r="L86" s="55">
        <f t="shared" si="36"/>
        <v>0</v>
      </c>
      <c r="M86" s="53">
        <f t="shared" si="24"/>
        <v>1793.2800000000004</v>
      </c>
      <c r="N86" s="54">
        <f t="shared" si="25"/>
        <v>0</v>
      </c>
      <c r="O86" s="54">
        <f t="shared" si="26"/>
        <v>0</v>
      </c>
      <c r="P86" s="55">
        <f t="shared" si="27"/>
        <v>0</v>
      </c>
      <c r="Q86" s="53">
        <f t="shared" si="28"/>
        <v>19726.080000000002</v>
      </c>
      <c r="R86" s="75">
        <v>2534</v>
      </c>
      <c r="S86" s="75">
        <f t="shared" si="29"/>
        <v>17192.080000000002</v>
      </c>
      <c r="T86" s="12"/>
      <c r="U86" s="12"/>
      <c r="V86" s="12"/>
      <c r="W86" s="12"/>
      <c r="X86" s="12"/>
    </row>
    <row r="87" spans="1:24" s="28" customFormat="1" ht="50.1" customHeight="1" x14ac:dyDescent="0.25">
      <c r="A87" s="41" t="s">
        <v>231</v>
      </c>
      <c r="B87" s="21" t="s">
        <v>242</v>
      </c>
      <c r="C87" s="19" t="s">
        <v>493</v>
      </c>
      <c r="D87" s="19" t="s">
        <v>81</v>
      </c>
      <c r="E87" s="56">
        <v>1</v>
      </c>
      <c r="F87" s="56">
        <v>0</v>
      </c>
      <c r="G87" s="56">
        <v>0</v>
      </c>
      <c r="H87" s="57">
        <v>0</v>
      </c>
      <c r="I87" s="53">
        <f t="shared" si="34"/>
        <v>2241.6000000000004</v>
      </c>
      <c r="J87" s="54">
        <f t="shared" si="35"/>
        <v>0</v>
      </c>
      <c r="K87" s="54">
        <f t="shared" si="36"/>
        <v>0</v>
      </c>
      <c r="L87" s="55">
        <f t="shared" si="36"/>
        <v>0</v>
      </c>
      <c r="M87" s="53">
        <f t="shared" si="24"/>
        <v>224.16000000000005</v>
      </c>
      <c r="N87" s="54">
        <f t="shared" si="25"/>
        <v>0</v>
      </c>
      <c r="O87" s="54">
        <f t="shared" si="26"/>
        <v>0</v>
      </c>
      <c r="P87" s="55">
        <f t="shared" si="27"/>
        <v>0</v>
      </c>
      <c r="Q87" s="53">
        <f t="shared" si="28"/>
        <v>2465.7600000000002</v>
      </c>
      <c r="R87" s="75">
        <v>17372</v>
      </c>
      <c r="S87" s="75">
        <f t="shared" si="29"/>
        <v>-14906.24</v>
      </c>
      <c r="T87" s="12"/>
      <c r="U87" s="12"/>
      <c r="V87" s="12"/>
      <c r="W87" s="12"/>
      <c r="X87" s="12"/>
    </row>
    <row r="88" spans="1:24" s="28" customFormat="1" ht="50.1" customHeight="1" x14ac:dyDescent="0.25">
      <c r="A88" s="41" t="s">
        <v>231</v>
      </c>
      <c r="B88" s="21" t="s">
        <v>242</v>
      </c>
      <c r="C88" s="19" t="s">
        <v>296</v>
      </c>
      <c r="D88" s="19" t="s">
        <v>82</v>
      </c>
      <c r="E88" s="56">
        <v>5</v>
      </c>
      <c r="F88" s="56">
        <v>0</v>
      </c>
      <c r="G88" s="56">
        <v>0</v>
      </c>
      <c r="H88" s="57">
        <v>0</v>
      </c>
      <c r="I88" s="53">
        <f t="shared" si="34"/>
        <v>11208</v>
      </c>
      <c r="J88" s="54">
        <f t="shared" si="35"/>
        <v>0</v>
      </c>
      <c r="K88" s="54">
        <f t="shared" si="36"/>
        <v>0</v>
      </c>
      <c r="L88" s="55">
        <f t="shared" si="36"/>
        <v>0</v>
      </c>
      <c r="M88" s="53">
        <f t="shared" si="24"/>
        <v>1120.8</v>
      </c>
      <c r="N88" s="54">
        <f t="shared" si="25"/>
        <v>0</v>
      </c>
      <c r="O88" s="54">
        <f t="shared" si="26"/>
        <v>0</v>
      </c>
      <c r="P88" s="55">
        <f t="shared" si="27"/>
        <v>0</v>
      </c>
      <c r="Q88" s="53">
        <f t="shared" si="28"/>
        <v>12328.8</v>
      </c>
      <c r="R88" s="75">
        <v>2936</v>
      </c>
      <c r="S88" s="75">
        <f t="shared" si="29"/>
        <v>9392.7999999999993</v>
      </c>
      <c r="T88" s="12"/>
      <c r="U88" s="12"/>
      <c r="V88" s="12"/>
      <c r="W88" s="12"/>
      <c r="X88" s="12"/>
    </row>
    <row r="89" spans="1:24" s="28" customFormat="1" ht="50.1" customHeight="1" x14ac:dyDescent="0.25">
      <c r="A89" s="41" t="s">
        <v>231</v>
      </c>
      <c r="B89" s="21" t="s">
        <v>242</v>
      </c>
      <c r="C89" s="19" t="s">
        <v>297</v>
      </c>
      <c r="D89" s="19" t="s">
        <v>83</v>
      </c>
      <c r="E89" s="56">
        <v>3</v>
      </c>
      <c r="F89" s="56">
        <v>0</v>
      </c>
      <c r="G89" s="56">
        <v>0</v>
      </c>
      <c r="H89" s="57">
        <v>0</v>
      </c>
      <c r="I89" s="53">
        <f t="shared" si="34"/>
        <v>6724.8000000000011</v>
      </c>
      <c r="J89" s="54">
        <f t="shared" si="35"/>
        <v>0</v>
      </c>
      <c r="K89" s="54">
        <f t="shared" si="36"/>
        <v>0</v>
      </c>
      <c r="L89" s="55">
        <f t="shared" si="36"/>
        <v>0</v>
      </c>
      <c r="M89" s="53">
        <f t="shared" si="24"/>
        <v>672.48000000000013</v>
      </c>
      <c r="N89" s="54">
        <f t="shared" si="25"/>
        <v>0</v>
      </c>
      <c r="O89" s="54">
        <f t="shared" si="26"/>
        <v>0</v>
      </c>
      <c r="P89" s="55">
        <f t="shared" si="27"/>
        <v>0</v>
      </c>
      <c r="Q89" s="53">
        <f t="shared" si="28"/>
        <v>7397.2800000000016</v>
      </c>
      <c r="R89" s="75">
        <v>2214</v>
      </c>
      <c r="S89" s="75">
        <f t="shared" si="29"/>
        <v>5183.2800000000016</v>
      </c>
      <c r="T89" s="12"/>
      <c r="U89" s="12"/>
      <c r="V89" s="12"/>
      <c r="W89" s="12"/>
      <c r="X89" s="12"/>
    </row>
    <row r="90" spans="1:24" s="28" customFormat="1" ht="50.1" customHeight="1" x14ac:dyDescent="0.25">
      <c r="A90" s="41" t="s">
        <v>231</v>
      </c>
      <c r="B90" s="21" t="s">
        <v>242</v>
      </c>
      <c r="C90" s="19" t="s">
        <v>393</v>
      </c>
      <c r="D90" s="19" t="s">
        <v>84</v>
      </c>
      <c r="E90" s="56">
        <v>21</v>
      </c>
      <c r="F90" s="56">
        <v>0</v>
      </c>
      <c r="G90" s="56">
        <v>0</v>
      </c>
      <c r="H90" s="57">
        <v>0</v>
      </c>
      <c r="I90" s="53">
        <f t="shared" si="34"/>
        <v>47073.600000000006</v>
      </c>
      <c r="J90" s="54">
        <f t="shared" si="35"/>
        <v>0</v>
      </c>
      <c r="K90" s="54">
        <f t="shared" si="36"/>
        <v>0</v>
      </c>
      <c r="L90" s="55">
        <f t="shared" si="36"/>
        <v>0</v>
      </c>
      <c r="M90" s="53">
        <f t="shared" si="24"/>
        <v>4707.3600000000006</v>
      </c>
      <c r="N90" s="54">
        <f t="shared" si="25"/>
        <v>0</v>
      </c>
      <c r="O90" s="54">
        <f t="shared" si="26"/>
        <v>0</v>
      </c>
      <c r="P90" s="55">
        <f t="shared" si="27"/>
        <v>0</v>
      </c>
      <c r="Q90" s="53">
        <f t="shared" si="28"/>
        <v>51780.960000000006</v>
      </c>
      <c r="R90" s="75">
        <v>4655</v>
      </c>
      <c r="S90" s="75">
        <f t="shared" si="29"/>
        <v>47125.960000000006</v>
      </c>
      <c r="T90" s="12"/>
      <c r="U90" s="12"/>
      <c r="V90" s="12"/>
      <c r="W90" s="12"/>
      <c r="X90" s="12"/>
    </row>
    <row r="91" spans="1:24" s="28" customFormat="1" ht="50.1" customHeight="1" x14ac:dyDescent="0.25">
      <c r="A91" s="41" t="s">
        <v>231</v>
      </c>
      <c r="B91" s="21" t="s">
        <v>243</v>
      </c>
      <c r="C91" s="19" t="s">
        <v>243</v>
      </c>
      <c r="D91" s="19" t="s">
        <v>85</v>
      </c>
      <c r="E91" s="56">
        <v>144</v>
      </c>
      <c r="F91" s="56">
        <v>3</v>
      </c>
      <c r="G91" s="56">
        <v>6</v>
      </c>
      <c r="H91" s="57">
        <v>1</v>
      </c>
      <c r="I91" s="53">
        <f t="shared" ref="I91:I101" si="37">E91*323.3*6</f>
        <v>279331.20000000001</v>
      </c>
      <c r="J91" s="54">
        <f t="shared" ref="J91:J101" si="38">F91*323.3*9</f>
        <v>8729.1</v>
      </c>
      <c r="K91" s="54">
        <f t="shared" ref="K91:K101" si="39">G91*323.3*12</f>
        <v>23277.600000000002</v>
      </c>
      <c r="L91" s="55">
        <f t="shared" ref="L91:L101" si="40">H91*323.3*12</f>
        <v>3879.6000000000004</v>
      </c>
      <c r="M91" s="53">
        <f t="shared" si="24"/>
        <v>27933.120000000003</v>
      </c>
      <c r="N91" s="54">
        <f t="shared" si="25"/>
        <v>872.91000000000008</v>
      </c>
      <c r="O91" s="54">
        <f t="shared" si="26"/>
        <v>2327.7600000000002</v>
      </c>
      <c r="P91" s="55">
        <f t="shared" si="27"/>
        <v>387.96000000000004</v>
      </c>
      <c r="Q91" s="53">
        <f t="shared" si="28"/>
        <v>346739.24999999994</v>
      </c>
      <c r="R91" s="75">
        <v>71363</v>
      </c>
      <c r="S91" s="75">
        <f t="shared" si="29"/>
        <v>275376.24999999994</v>
      </c>
      <c r="T91" s="12"/>
      <c r="U91" s="12"/>
      <c r="V91" s="12"/>
      <c r="W91" s="12"/>
      <c r="X91" s="12"/>
    </row>
    <row r="92" spans="1:24" s="28" customFormat="1" ht="50.1" customHeight="1" x14ac:dyDescent="0.25">
      <c r="A92" s="41" t="s">
        <v>231</v>
      </c>
      <c r="B92" s="21" t="s">
        <v>243</v>
      </c>
      <c r="C92" s="19" t="s">
        <v>298</v>
      </c>
      <c r="D92" s="19" t="s">
        <v>86</v>
      </c>
      <c r="E92" s="56">
        <v>17</v>
      </c>
      <c r="F92" s="56">
        <v>0</v>
      </c>
      <c r="G92" s="56">
        <v>0</v>
      </c>
      <c r="H92" s="57">
        <v>0</v>
      </c>
      <c r="I92" s="53">
        <f t="shared" si="37"/>
        <v>32976.600000000006</v>
      </c>
      <c r="J92" s="54">
        <f t="shared" si="38"/>
        <v>0</v>
      </c>
      <c r="K92" s="54">
        <f t="shared" si="39"/>
        <v>0</v>
      </c>
      <c r="L92" s="55">
        <f t="shared" si="40"/>
        <v>0</v>
      </c>
      <c r="M92" s="53">
        <f t="shared" si="24"/>
        <v>3297.6600000000008</v>
      </c>
      <c r="N92" s="54">
        <f t="shared" si="25"/>
        <v>0</v>
      </c>
      <c r="O92" s="54">
        <f t="shared" si="26"/>
        <v>0</v>
      </c>
      <c r="P92" s="55">
        <f t="shared" si="27"/>
        <v>0</v>
      </c>
      <c r="Q92" s="53">
        <f t="shared" si="28"/>
        <v>36274.260000000009</v>
      </c>
      <c r="R92" s="75">
        <v>7130</v>
      </c>
      <c r="S92" s="75">
        <f t="shared" si="29"/>
        <v>29144.260000000009</v>
      </c>
      <c r="T92" s="12"/>
      <c r="U92" s="12"/>
      <c r="V92" s="12"/>
      <c r="W92" s="12"/>
      <c r="X92" s="12"/>
    </row>
    <row r="93" spans="1:24" s="28" customFormat="1" ht="50.1" customHeight="1" x14ac:dyDescent="0.25">
      <c r="A93" s="41" t="s">
        <v>231</v>
      </c>
      <c r="B93" s="21" t="s">
        <v>243</v>
      </c>
      <c r="C93" s="19" t="s">
        <v>394</v>
      </c>
      <c r="D93" s="19" t="s">
        <v>87</v>
      </c>
      <c r="E93" s="56">
        <v>2</v>
      </c>
      <c r="F93" s="56">
        <v>0</v>
      </c>
      <c r="G93" s="56">
        <v>2</v>
      </c>
      <c r="H93" s="57">
        <v>0</v>
      </c>
      <c r="I93" s="53">
        <f t="shared" si="37"/>
        <v>3879.6000000000004</v>
      </c>
      <c r="J93" s="54">
        <f t="shared" si="38"/>
        <v>0</v>
      </c>
      <c r="K93" s="54">
        <f t="shared" si="39"/>
        <v>7759.2000000000007</v>
      </c>
      <c r="L93" s="55">
        <f t="shared" si="40"/>
        <v>0</v>
      </c>
      <c r="M93" s="53">
        <f t="shared" si="24"/>
        <v>387.96000000000004</v>
      </c>
      <c r="N93" s="54">
        <f t="shared" si="25"/>
        <v>0</v>
      </c>
      <c r="O93" s="54">
        <f t="shared" si="26"/>
        <v>775.92000000000007</v>
      </c>
      <c r="P93" s="55">
        <f t="shared" si="27"/>
        <v>0</v>
      </c>
      <c r="Q93" s="53">
        <f t="shared" si="28"/>
        <v>12802.680000000002</v>
      </c>
      <c r="R93" s="75">
        <v>1784.0000000000002</v>
      </c>
      <c r="S93" s="75">
        <f t="shared" si="29"/>
        <v>11018.680000000002</v>
      </c>
      <c r="T93" s="12"/>
      <c r="U93" s="12"/>
      <c r="V93" s="12"/>
      <c r="W93" s="12"/>
      <c r="X93" s="12"/>
    </row>
    <row r="94" spans="1:24" s="28" customFormat="1" ht="50.1" customHeight="1" x14ac:dyDescent="0.25">
      <c r="A94" s="41" t="s">
        <v>231</v>
      </c>
      <c r="B94" s="21" t="s">
        <v>243</v>
      </c>
      <c r="C94" s="19" t="s">
        <v>396</v>
      </c>
      <c r="D94" s="19" t="s">
        <v>88</v>
      </c>
      <c r="E94" s="56">
        <v>10</v>
      </c>
      <c r="F94" s="56">
        <v>0</v>
      </c>
      <c r="G94" s="56">
        <v>0</v>
      </c>
      <c r="H94" s="57">
        <v>0</v>
      </c>
      <c r="I94" s="53">
        <f t="shared" si="37"/>
        <v>19398</v>
      </c>
      <c r="J94" s="54">
        <f t="shared" si="38"/>
        <v>0</v>
      </c>
      <c r="K94" s="54">
        <f t="shared" si="39"/>
        <v>0</v>
      </c>
      <c r="L94" s="55">
        <f t="shared" si="40"/>
        <v>0</v>
      </c>
      <c r="M94" s="53">
        <f t="shared" si="24"/>
        <v>1939.8000000000002</v>
      </c>
      <c r="N94" s="54">
        <f t="shared" si="25"/>
        <v>0</v>
      </c>
      <c r="O94" s="54">
        <f t="shared" si="26"/>
        <v>0</v>
      </c>
      <c r="P94" s="55">
        <f t="shared" si="27"/>
        <v>0</v>
      </c>
      <c r="Q94" s="53">
        <f t="shared" si="28"/>
        <v>21337.8</v>
      </c>
      <c r="R94" s="75">
        <v>0</v>
      </c>
      <c r="S94" s="75">
        <f t="shared" si="29"/>
        <v>21337.8</v>
      </c>
      <c r="T94" s="12"/>
      <c r="U94" s="12"/>
      <c r="V94" s="12"/>
      <c r="W94" s="12"/>
      <c r="X94" s="12"/>
    </row>
    <row r="95" spans="1:24" s="28" customFormat="1" ht="50.1" customHeight="1" x14ac:dyDescent="0.25">
      <c r="A95" s="41" t="s">
        <v>231</v>
      </c>
      <c r="B95" s="21" t="s">
        <v>243</v>
      </c>
      <c r="C95" s="19" t="s">
        <v>398</v>
      </c>
      <c r="D95" s="19" t="s">
        <v>89</v>
      </c>
      <c r="E95" s="56">
        <v>145</v>
      </c>
      <c r="F95" s="56">
        <v>3</v>
      </c>
      <c r="G95" s="56">
        <v>11</v>
      </c>
      <c r="H95" s="57">
        <v>0</v>
      </c>
      <c r="I95" s="53">
        <f t="shared" si="37"/>
        <v>281271</v>
      </c>
      <c r="J95" s="54">
        <f t="shared" si="38"/>
        <v>8729.1</v>
      </c>
      <c r="K95" s="54">
        <f t="shared" si="39"/>
        <v>42675.600000000006</v>
      </c>
      <c r="L95" s="55">
        <f t="shared" si="40"/>
        <v>0</v>
      </c>
      <c r="M95" s="53">
        <f t="shared" si="24"/>
        <v>28127.100000000002</v>
      </c>
      <c r="N95" s="54">
        <f t="shared" si="25"/>
        <v>872.91000000000008</v>
      </c>
      <c r="O95" s="54">
        <f t="shared" si="26"/>
        <v>4267.5600000000004</v>
      </c>
      <c r="P95" s="55">
        <f t="shared" si="27"/>
        <v>0</v>
      </c>
      <c r="Q95" s="53">
        <f t="shared" si="28"/>
        <v>365943.2699999999</v>
      </c>
      <c r="R95" s="75">
        <v>11061</v>
      </c>
      <c r="S95" s="75">
        <f t="shared" si="29"/>
        <v>354882.2699999999</v>
      </c>
      <c r="T95" s="12"/>
      <c r="U95" s="12"/>
      <c r="V95" s="12"/>
      <c r="W95" s="12"/>
      <c r="X95" s="12"/>
    </row>
    <row r="96" spans="1:24" s="28" customFormat="1" ht="50.1" customHeight="1" x14ac:dyDescent="0.25">
      <c r="A96" s="41" t="s">
        <v>231</v>
      </c>
      <c r="B96" s="21" t="s">
        <v>243</v>
      </c>
      <c r="C96" s="19" t="s">
        <v>399</v>
      </c>
      <c r="D96" s="19" t="s">
        <v>90</v>
      </c>
      <c r="E96" s="56">
        <v>5</v>
      </c>
      <c r="F96" s="56">
        <v>0</v>
      </c>
      <c r="G96" s="56">
        <v>0</v>
      </c>
      <c r="H96" s="57">
        <v>0</v>
      </c>
      <c r="I96" s="53">
        <f t="shared" si="37"/>
        <v>9699</v>
      </c>
      <c r="J96" s="54">
        <f t="shared" si="38"/>
        <v>0</v>
      </c>
      <c r="K96" s="54">
        <f t="shared" si="39"/>
        <v>0</v>
      </c>
      <c r="L96" s="55">
        <f t="shared" si="40"/>
        <v>0</v>
      </c>
      <c r="M96" s="53">
        <f t="shared" si="24"/>
        <v>969.90000000000009</v>
      </c>
      <c r="N96" s="54">
        <f t="shared" si="25"/>
        <v>0</v>
      </c>
      <c r="O96" s="54">
        <f t="shared" si="26"/>
        <v>0</v>
      </c>
      <c r="P96" s="55">
        <f t="shared" si="27"/>
        <v>0</v>
      </c>
      <c r="Q96" s="53">
        <f t="shared" si="28"/>
        <v>10668.9</v>
      </c>
      <c r="R96" s="75">
        <v>82066.000000000015</v>
      </c>
      <c r="S96" s="75">
        <f t="shared" si="29"/>
        <v>-71397.10000000002</v>
      </c>
      <c r="T96" s="12"/>
      <c r="U96" s="12"/>
      <c r="V96" s="12"/>
      <c r="W96" s="12"/>
      <c r="X96" s="12"/>
    </row>
    <row r="97" spans="1:24" s="28" customFormat="1" ht="50.1" customHeight="1" x14ac:dyDescent="0.25">
      <c r="A97" s="41" t="s">
        <v>231</v>
      </c>
      <c r="B97" s="21" t="s">
        <v>243</v>
      </c>
      <c r="C97" s="19" t="s">
        <v>400</v>
      </c>
      <c r="D97" s="19" t="s">
        <v>91</v>
      </c>
      <c r="E97" s="56">
        <v>18</v>
      </c>
      <c r="F97" s="56">
        <v>0</v>
      </c>
      <c r="G97" s="56">
        <v>1</v>
      </c>
      <c r="H97" s="57">
        <v>0</v>
      </c>
      <c r="I97" s="53">
        <f t="shared" si="37"/>
        <v>34916.400000000001</v>
      </c>
      <c r="J97" s="54">
        <f t="shared" si="38"/>
        <v>0</v>
      </c>
      <c r="K97" s="54">
        <f t="shared" si="39"/>
        <v>3879.6000000000004</v>
      </c>
      <c r="L97" s="55">
        <f t="shared" si="40"/>
        <v>0</v>
      </c>
      <c r="M97" s="53">
        <f t="shared" si="24"/>
        <v>3491.6400000000003</v>
      </c>
      <c r="N97" s="54">
        <f t="shared" si="25"/>
        <v>0</v>
      </c>
      <c r="O97" s="54">
        <f t="shared" si="26"/>
        <v>387.96000000000004</v>
      </c>
      <c r="P97" s="55">
        <f t="shared" si="27"/>
        <v>0</v>
      </c>
      <c r="Q97" s="53">
        <f t="shared" si="28"/>
        <v>42675.6</v>
      </c>
      <c r="R97" s="75">
        <v>3663.0000000000005</v>
      </c>
      <c r="S97" s="75">
        <f t="shared" si="29"/>
        <v>39012.6</v>
      </c>
      <c r="T97" s="12"/>
      <c r="U97" s="12"/>
      <c r="V97" s="12"/>
      <c r="W97" s="12"/>
      <c r="X97" s="12"/>
    </row>
    <row r="98" spans="1:24" s="28" customFormat="1" ht="50.1" customHeight="1" x14ac:dyDescent="0.25">
      <c r="A98" s="41" t="s">
        <v>231</v>
      </c>
      <c r="B98" s="21" t="s">
        <v>243</v>
      </c>
      <c r="C98" s="19" t="s">
        <v>401</v>
      </c>
      <c r="D98" s="19" t="s">
        <v>92</v>
      </c>
      <c r="E98" s="56">
        <v>25</v>
      </c>
      <c r="F98" s="56">
        <v>1</v>
      </c>
      <c r="G98" s="56">
        <v>0</v>
      </c>
      <c r="H98" s="57">
        <v>0</v>
      </c>
      <c r="I98" s="53">
        <f t="shared" si="37"/>
        <v>48495</v>
      </c>
      <c r="J98" s="54">
        <f t="shared" si="38"/>
        <v>2909.7000000000003</v>
      </c>
      <c r="K98" s="54">
        <f t="shared" si="39"/>
        <v>0</v>
      </c>
      <c r="L98" s="55">
        <f t="shared" si="40"/>
        <v>0</v>
      </c>
      <c r="M98" s="53">
        <f t="shared" si="24"/>
        <v>4849.5</v>
      </c>
      <c r="N98" s="54">
        <f t="shared" si="25"/>
        <v>290.97000000000003</v>
      </c>
      <c r="O98" s="54">
        <f t="shared" si="26"/>
        <v>0</v>
      </c>
      <c r="P98" s="55">
        <f t="shared" si="27"/>
        <v>0</v>
      </c>
      <c r="Q98" s="53">
        <f t="shared" si="28"/>
        <v>56545.17</v>
      </c>
      <c r="R98" s="75">
        <v>10704</v>
      </c>
      <c r="S98" s="75">
        <f t="shared" si="29"/>
        <v>45841.17</v>
      </c>
      <c r="T98" s="12"/>
      <c r="U98" s="12"/>
      <c r="V98" s="12"/>
      <c r="W98" s="12"/>
      <c r="X98" s="12"/>
    </row>
    <row r="99" spans="1:24" s="28" customFormat="1" ht="50.1" customHeight="1" x14ac:dyDescent="0.25">
      <c r="A99" s="41" t="s">
        <v>231</v>
      </c>
      <c r="B99" s="21" t="s">
        <v>243</v>
      </c>
      <c r="C99" s="19" t="s">
        <v>397</v>
      </c>
      <c r="D99" s="19" t="s">
        <v>93</v>
      </c>
      <c r="E99" s="56">
        <v>1</v>
      </c>
      <c r="F99" s="56">
        <v>0</v>
      </c>
      <c r="G99" s="56">
        <v>0</v>
      </c>
      <c r="H99" s="57">
        <v>0</v>
      </c>
      <c r="I99" s="53">
        <f t="shared" si="37"/>
        <v>1939.8000000000002</v>
      </c>
      <c r="J99" s="54">
        <f t="shared" si="38"/>
        <v>0</v>
      </c>
      <c r="K99" s="54">
        <f t="shared" si="39"/>
        <v>0</v>
      </c>
      <c r="L99" s="55">
        <f t="shared" si="40"/>
        <v>0</v>
      </c>
      <c r="M99" s="53">
        <f t="shared" si="24"/>
        <v>193.98000000000002</v>
      </c>
      <c r="N99" s="54">
        <f t="shared" si="25"/>
        <v>0</v>
      </c>
      <c r="O99" s="54">
        <f t="shared" si="26"/>
        <v>0</v>
      </c>
      <c r="P99" s="55">
        <f t="shared" si="27"/>
        <v>0</v>
      </c>
      <c r="Q99" s="53">
        <f t="shared" si="28"/>
        <v>2133.7800000000002</v>
      </c>
      <c r="R99" s="75">
        <v>8127</v>
      </c>
      <c r="S99" s="75">
        <f t="shared" si="29"/>
        <v>-5993.2199999999993</v>
      </c>
      <c r="T99" s="12"/>
      <c r="U99" s="12"/>
      <c r="V99" s="12"/>
      <c r="W99" s="12"/>
      <c r="X99" s="12"/>
    </row>
    <row r="100" spans="1:24" s="28" customFormat="1" ht="50.1" customHeight="1" x14ac:dyDescent="0.25">
      <c r="A100" s="41" t="s">
        <v>231</v>
      </c>
      <c r="B100" s="21" t="s">
        <v>243</v>
      </c>
      <c r="C100" s="19" t="s">
        <v>402</v>
      </c>
      <c r="D100" s="19" t="s">
        <v>94</v>
      </c>
      <c r="E100" s="56">
        <v>0</v>
      </c>
      <c r="F100" s="56">
        <v>0</v>
      </c>
      <c r="G100" s="56">
        <v>0</v>
      </c>
      <c r="H100" s="57">
        <v>0</v>
      </c>
      <c r="I100" s="53">
        <f t="shared" si="37"/>
        <v>0</v>
      </c>
      <c r="J100" s="54">
        <f t="shared" si="38"/>
        <v>0</v>
      </c>
      <c r="K100" s="54">
        <f t="shared" si="39"/>
        <v>0</v>
      </c>
      <c r="L100" s="55">
        <f t="shared" si="40"/>
        <v>0</v>
      </c>
      <c r="M100" s="53">
        <f t="shared" si="24"/>
        <v>0</v>
      </c>
      <c r="N100" s="54">
        <f t="shared" si="25"/>
        <v>0</v>
      </c>
      <c r="O100" s="54">
        <f t="shared" si="26"/>
        <v>0</v>
      </c>
      <c r="P100" s="55">
        <f t="shared" si="27"/>
        <v>0</v>
      </c>
      <c r="Q100" s="53">
        <f t="shared" si="28"/>
        <v>0</v>
      </c>
      <c r="R100" s="75">
        <v>354</v>
      </c>
      <c r="S100" s="75">
        <f t="shared" si="29"/>
        <v>-354</v>
      </c>
      <c r="T100" s="12"/>
      <c r="U100" s="12"/>
      <c r="V100" s="12"/>
      <c r="W100" s="12"/>
      <c r="X100" s="12"/>
    </row>
    <row r="101" spans="1:24" s="28" customFormat="1" ht="50.1" customHeight="1" x14ac:dyDescent="0.25">
      <c r="A101" s="41" t="s">
        <v>231</v>
      </c>
      <c r="B101" s="21" t="s">
        <v>243</v>
      </c>
      <c r="C101" s="19" t="s">
        <v>395</v>
      </c>
      <c r="D101" s="19" t="s">
        <v>483</v>
      </c>
      <c r="E101" s="56">
        <v>0</v>
      </c>
      <c r="F101" s="56">
        <v>0</v>
      </c>
      <c r="G101" s="56">
        <v>0</v>
      </c>
      <c r="H101" s="57">
        <v>0</v>
      </c>
      <c r="I101" s="53">
        <f t="shared" si="37"/>
        <v>0</v>
      </c>
      <c r="J101" s="54">
        <f t="shared" si="38"/>
        <v>0</v>
      </c>
      <c r="K101" s="54">
        <f t="shared" si="39"/>
        <v>0</v>
      </c>
      <c r="L101" s="55">
        <f t="shared" si="40"/>
        <v>0</v>
      </c>
      <c r="M101" s="53">
        <f t="shared" si="24"/>
        <v>0</v>
      </c>
      <c r="N101" s="54">
        <f t="shared" si="25"/>
        <v>0</v>
      </c>
      <c r="O101" s="54">
        <f t="shared" si="26"/>
        <v>0</v>
      </c>
      <c r="P101" s="55">
        <f t="shared" si="27"/>
        <v>0</v>
      </c>
      <c r="Q101" s="53">
        <f t="shared" si="28"/>
        <v>0</v>
      </c>
      <c r="R101" s="75">
        <v>1778</v>
      </c>
      <c r="S101" s="75">
        <f t="shared" si="29"/>
        <v>-1778</v>
      </c>
      <c r="T101" s="12"/>
      <c r="U101" s="12"/>
      <c r="V101" s="12"/>
      <c r="W101" s="12"/>
      <c r="X101" s="12"/>
    </row>
    <row r="102" spans="1:24" s="28" customFormat="1" ht="50.1" customHeight="1" x14ac:dyDescent="0.25">
      <c r="A102" s="41" t="s">
        <v>231</v>
      </c>
      <c r="B102" s="21" t="s">
        <v>299</v>
      </c>
      <c r="C102" s="19" t="s">
        <v>299</v>
      </c>
      <c r="D102" s="19" t="s">
        <v>95</v>
      </c>
      <c r="E102" s="56">
        <v>491</v>
      </c>
      <c r="F102" s="56">
        <v>23</v>
      </c>
      <c r="G102" s="56">
        <v>30</v>
      </c>
      <c r="H102" s="57">
        <v>6</v>
      </c>
      <c r="I102" s="53">
        <f>E102*274.7*6</f>
        <v>809266.2</v>
      </c>
      <c r="J102" s="54">
        <f>F102*274.7*9</f>
        <v>56862.899999999994</v>
      </c>
      <c r="K102" s="54">
        <f t="shared" ref="K102:L106" si="41">G102*274.7*12</f>
        <v>98892</v>
      </c>
      <c r="L102" s="55">
        <f t="shared" si="41"/>
        <v>19778.399999999998</v>
      </c>
      <c r="M102" s="53">
        <f t="shared" si="24"/>
        <v>80926.62</v>
      </c>
      <c r="N102" s="54">
        <f t="shared" si="25"/>
        <v>5686.29</v>
      </c>
      <c r="O102" s="54">
        <f t="shared" si="26"/>
        <v>9889.2000000000007</v>
      </c>
      <c r="P102" s="55">
        <f t="shared" si="27"/>
        <v>1977.84</v>
      </c>
      <c r="Q102" s="53">
        <f t="shared" si="28"/>
        <v>1083279.4500000002</v>
      </c>
      <c r="R102" s="75">
        <v>106046.00000000001</v>
      </c>
      <c r="S102" s="75">
        <f t="shared" si="29"/>
        <v>977233.45000000019</v>
      </c>
      <c r="T102" s="12"/>
      <c r="U102" s="12"/>
      <c r="V102" s="12"/>
      <c r="W102" s="12"/>
      <c r="X102" s="12"/>
    </row>
    <row r="103" spans="1:24" s="28" customFormat="1" ht="50.1" customHeight="1" x14ac:dyDescent="0.25">
      <c r="A103" s="41" t="s">
        <v>231</v>
      </c>
      <c r="B103" s="21" t="s">
        <v>299</v>
      </c>
      <c r="C103" s="19" t="s">
        <v>403</v>
      </c>
      <c r="D103" s="19" t="s">
        <v>96</v>
      </c>
      <c r="E103" s="56">
        <v>173</v>
      </c>
      <c r="F103" s="56">
        <v>9</v>
      </c>
      <c r="G103" s="56">
        <v>6</v>
      </c>
      <c r="H103" s="57">
        <v>0</v>
      </c>
      <c r="I103" s="53">
        <f>E103*274.7*6</f>
        <v>285138.59999999998</v>
      </c>
      <c r="J103" s="54">
        <f>F103*274.7*9</f>
        <v>22250.699999999997</v>
      </c>
      <c r="K103" s="54">
        <f t="shared" si="41"/>
        <v>19778.399999999998</v>
      </c>
      <c r="L103" s="55">
        <f t="shared" si="41"/>
        <v>0</v>
      </c>
      <c r="M103" s="53">
        <f t="shared" si="24"/>
        <v>28513.86</v>
      </c>
      <c r="N103" s="54">
        <f t="shared" si="25"/>
        <v>2225.0699999999997</v>
      </c>
      <c r="O103" s="54">
        <f t="shared" si="26"/>
        <v>1977.84</v>
      </c>
      <c r="P103" s="55">
        <f t="shared" si="27"/>
        <v>0</v>
      </c>
      <c r="Q103" s="53">
        <f t="shared" si="28"/>
        <v>359884.47000000003</v>
      </c>
      <c r="R103" s="75">
        <v>28959.000000000004</v>
      </c>
      <c r="S103" s="75">
        <f t="shared" si="29"/>
        <v>330925.47000000003</v>
      </c>
      <c r="T103" s="12"/>
      <c r="U103" s="12"/>
      <c r="V103" s="12"/>
      <c r="W103" s="12"/>
      <c r="X103" s="12"/>
    </row>
    <row r="104" spans="1:24" s="28" customFormat="1" ht="50.1" customHeight="1" x14ac:dyDescent="0.25">
      <c r="A104" s="41" t="s">
        <v>231</v>
      </c>
      <c r="B104" s="21" t="s">
        <v>299</v>
      </c>
      <c r="C104" s="19" t="s">
        <v>300</v>
      </c>
      <c r="D104" s="19" t="s">
        <v>97</v>
      </c>
      <c r="E104" s="56">
        <v>99</v>
      </c>
      <c r="F104" s="56">
        <v>4</v>
      </c>
      <c r="G104" s="56">
        <v>1</v>
      </c>
      <c r="H104" s="57">
        <v>0</v>
      </c>
      <c r="I104" s="53">
        <f>E104*274.7*6</f>
        <v>163171.79999999999</v>
      </c>
      <c r="J104" s="54">
        <f>F104*274.7*9</f>
        <v>9889.1999999999989</v>
      </c>
      <c r="K104" s="54">
        <f t="shared" si="41"/>
        <v>3296.3999999999996</v>
      </c>
      <c r="L104" s="55">
        <f t="shared" si="41"/>
        <v>0</v>
      </c>
      <c r="M104" s="53">
        <f t="shared" si="24"/>
        <v>16317.18</v>
      </c>
      <c r="N104" s="54">
        <f t="shared" si="25"/>
        <v>988.92</v>
      </c>
      <c r="O104" s="54">
        <f t="shared" si="26"/>
        <v>329.64</v>
      </c>
      <c r="P104" s="55">
        <f t="shared" si="27"/>
        <v>0</v>
      </c>
      <c r="Q104" s="53">
        <f t="shared" si="28"/>
        <v>193993.14</v>
      </c>
      <c r="R104" s="75">
        <v>33469</v>
      </c>
      <c r="S104" s="75">
        <f t="shared" si="29"/>
        <v>160524.14000000001</v>
      </c>
      <c r="T104" s="12"/>
      <c r="U104" s="12"/>
      <c r="V104" s="12"/>
      <c r="W104" s="12"/>
      <c r="X104" s="12"/>
    </row>
    <row r="105" spans="1:24" s="28" customFormat="1" ht="50.1" customHeight="1" x14ac:dyDescent="0.25">
      <c r="A105" s="41" t="s">
        <v>231</v>
      </c>
      <c r="B105" s="21" t="s">
        <v>299</v>
      </c>
      <c r="C105" s="19" t="s">
        <v>301</v>
      </c>
      <c r="D105" s="19" t="s">
        <v>98</v>
      </c>
      <c r="E105" s="56">
        <v>11</v>
      </c>
      <c r="F105" s="56">
        <v>1</v>
      </c>
      <c r="G105" s="56">
        <v>0</v>
      </c>
      <c r="H105" s="57">
        <v>0</v>
      </c>
      <c r="I105" s="53">
        <f>E105*274.7*6</f>
        <v>18130.199999999997</v>
      </c>
      <c r="J105" s="54">
        <f>F105*274.7*9</f>
        <v>2472.2999999999997</v>
      </c>
      <c r="K105" s="54">
        <f t="shared" si="41"/>
        <v>0</v>
      </c>
      <c r="L105" s="55">
        <f t="shared" si="41"/>
        <v>0</v>
      </c>
      <c r="M105" s="53">
        <f t="shared" si="24"/>
        <v>1813.0199999999998</v>
      </c>
      <c r="N105" s="54">
        <f t="shared" si="25"/>
        <v>247.23</v>
      </c>
      <c r="O105" s="54">
        <f t="shared" si="26"/>
        <v>0</v>
      </c>
      <c r="P105" s="55">
        <f t="shared" si="27"/>
        <v>0</v>
      </c>
      <c r="Q105" s="53">
        <f t="shared" si="28"/>
        <v>22662.749999999996</v>
      </c>
      <c r="R105" s="75">
        <v>4890</v>
      </c>
      <c r="S105" s="75">
        <f t="shared" si="29"/>
        <v>17772.749999999996</v>
      </c>
      <c r="T105" s="12"/>
      <c r="U105" s="12"/>
      <c r="V105" s="12"/>
      <c r="W105" s="12"/>
      <c r="X105" s="12"/>
    </row>
    <row r="106" spans="1:24" s="28" customFormat="1" ht="50.1" customHeight="1" x14ac:dyDescent="0.25">
      <c r="A106" s="41" t="s">
        <v>231</v>
      </c>
      <c r="B106" s="21" t="s">
        <v>299</v>
      </c>
      <c r="C106" s="19" t="s">
        <v>302</v>
      </c>
      <c r="D106" s="19" t="s">
        <v>99</v>
      </c>
      <c r="E106" s="56">
        <v>156</v>
      </c>
      <c r="F106" s="56">
        <v>8</v>
      </c>
      <c r="G106" s="56">
        <v>7</v>
      </c>
      <c r="H106" s="57">
        <v>3</v>
      </c>
      <c r="I106" s="53">
        <f>E106*274.7*6</f>
        <v>257119.19999999998</v>
      </c>
      <c r="J106" s="54">
        <f>F106*274.7*9</f>
        <v>19778.399999999998</v>
      </c>
      <c r="K106" s="54">
        <f t="shared" si="41"/>
        <v>23074.799999999999</v>
      </c>
      <c r="L106" s="55">
        <f t="shared" si="41"/>
        <v>9889.1999999999989</v>
      </c>
      <c r="M106" s="53">
        <f t="shared" si="24"/>
        <v>25711.919999999998</v>
      </c>
      <c r="N106" s="54">
        <f t="shared" si="25"/>
        <v>1977.84</v>
      </c>
      <c r="O106" s="54">
        <f t="shared" si="26"/>
        <v>2307.48</v>
      </c>
      <c r="P106" s="55">
        <f t="shared" si="27"/>
        <v>988.92</v>
      </c>
      <c r="Q106" s="53">
        <f t="shared" si="28"/>
        <v>340847.75999999995</v>
      </c>
      <c r="R106" s="75">
        <v>70701</v>
      </c>
      <c r="S106" s="75">
        <f t="shared" si="29"/>
        <v>270146.75999999995</v>
      </c>
      <c r="T106" s="12"/>
      <c r="U106" s="12"/>
      <c r="V106" s="12"/>
      <c r="W106" s="12"/>
      <c r="X106" s="12"/>
    </row>
    <row r="107" spans="1:24" s="28" customFormat="1" ht="50.1" customHeight="1" x14ac:dyDescent="0.25">
      <c r="A107" s="41" t="s">
        <v>231</v>
      </c>
      <c r="B107" s="21" t="s">
        <v>244</v>
      </c>
      <c r="C107" s="19" t="s">
        <v>303</v>
      </c>
      <c r="D107" s="19" t="s">
        <v>100</v>
      </c>
      <c r="E107" s="56">
        <v>196</v>
      </c>
      <c r="F107" s="56">
        <v>15</v>
      </c>
      <c r="G107" s="56">
        <v>16</v>
      </c>
      <c r="H107" s="57">
        <v>0</v>
      </c>
      <c r="I107" s="53">
        <f t="shared" ref="I107:I115" si="42">E107*332.3*6</f>
        <v>390784.80000000005</v>
      </c>
      <c r="J107" s="54">
        <f t="shared" ref="J107:J115" si="43">F107*332.3*9</f>
        <v>44860.5</v>
      </c>
      <c r="K107" s="54">
        <f t="shared" ref="K107:K115" si="44">G107*332.3*12</f>
        <v>63801.600000000006</v>
      </c>
      <c r="L107" s="55">
        <f t="shared" ref="L107:L115" si="45">H107*332.3*12</f>
        <v>0</v>
      </c>
      <c r="M107" s="53">
        <f t="shared" si="24"/>
        <v>39078.480000000003</v>
      </c>
      <c r="N107" s="54">
        <f t="shared" si="25"/>
        <v>4486.05</v>
      </c>
      <c r="O107" s="54">
        <f t="shared" si="26"/>
        <v>6380.1600000000008</v>
      </c>
      <c r="P107" s="55">
        <f t="shared" si="27"/>
        <v>0</v>
      </c>
      <c r="Q107" s="53">
        <f t="shared" si="28"/>
        <v>549391.59000000008</v>
      </c>
      <c r="R107" s="75">
        <v>325892</v>
      </c>
      <c r="S107" s="75">
        <f t="shared" si="29"/>
        <v>223499.59000000008</v>
      </c>
      <c r="T107" s="12"/>
      <c r="U107" s="12"/>
      <c r="V107" s="12"/>
      <c r="W107" s="12"/>
      <c r="X107" s="12"/>
    </row>
    <row r="108" spans="1:24" s="28" customFormat="1" ht="50.1" customHeight="1" x14ac:dyDescent="0.25">
      <c r="A108" s="41" t="s">
        <v>231</v>
      </c>
      <c r="B108" s="21" t="s">
        <v>244</v>
      </c>
      <c r="C108" s="19" t="s">
        <v>304</v>
      </c>
      <c r="D108" s="19" t="s">
        <v>101</v>
      </c>
      <c r="E108" s="56">
        <v>24</v>
      </c>
      <c r="F108" s="56">
        <v>2</v>
      </c>
      <c r="G108" s="56">
        <v>0</v>
      </c>
      <c r="H108" s="57">
        <v>0</v>
      </c>
      <c r="I108" s="53">
        <f t="shared" si="42"/>
        <v>47851.200000000004</v>
      </c>
      <c r="J108" s="54">
        <f t="shared" si="43"/>
        <v>5981.4000000000005</v>
      </c>
      <c r="K108" s="54">
        <f t="shared" si="44"/>
        <v>0</v>
      </c>
      <c r="L108" s="55">
        <f t="shared" si="45"/>
        <v>0</v>
      </c>
      <c r="M108" s="53">
        <f t="shared" si="24"/>
        <v>4785.1200000000008</v>
      </c>
      <c r="N108" s="54">
        <f t="shared" si="25"/>
        <v>598.1400000000001</v>
      </c>
      <c r="O108" s="54">
        <f t="shared" si="26"/>
        <v>0</v>
      </c>
      <c r="P108" s="55">
        <f t="shared" si="27"/>
        <v>0</v>
      </c>
      <c r="Q108" s="53">
        <f t="shared" si="28"/>
        <v>59215.860000000008</v>
      </c>
      <c r="R108" s="75">
        <v>13982.000000000002</v>
      </c>
      <c r="S108" s="75">
        <f t="shared" si="29"/>
        <v>45233.860000000008</v>
      </c>
      <c r="T108" s="12"/>
      <c r="U108" s="12"/>
      <c r="V108" s="12"/>
      <c r="W108" s="12"/>
      <c r="X108" s="12"/>
    </row>
    <row r="109" spans="1:24" s="28" customFormat="1" ht="50.1" customHeight="1" x14ac:dyDescent="0.25">
      <c r="A109" s="41" t="s">
        <v>231</v>
      </c>
      <c r="B109" s="21" t="s">
        <v>244</v>
      </c>
      <c r="C109" s="19" t="s">
        <v>305</v>
      </c>
      <c r="D109" s="19" t="s">
        <v>102</v>
      </c>
      <c r="E109" s="56">
        <v>189</v>
      </c>
      <c r="F109" s="56">
        <v>1</v>
      </c>
      <c r="G109" s="56">
        <v>10</v>
      </c>
      <c r="H109" s="57">
        <v>1</v>
      </c>
      <c r="I109" s="53">
        <f t="shared" si="42"/>
        <v>376828.2</v>
      </c>
      <c r="J109" s="54">
        <f t="shared" si="43"/>
        <v>2990.7000000000003</v>
      </c>
      <c r="K109" s="54">
        <f t="shared" si="44"/>
        <v>39876</v>
      </c>
      <c r="L109" s="55">
        <f t="shared" si="45"/>
        <v>3987.6000000000004</v>
      </c>
      <c r="M109" s="53">
        <f t="shared" si="24"/>
        <v>37682.82</v>
      </c>
      <c r="N109" s="54">
        <f t="shared" si="25"/>
        <v>299.07000000000005</v>
      </c>
      <c r="O109" s="54">
        <f t="shared" si="26"/>
        <v>3987.6000000000004</v>
      </c>
      <c r="P109" s="55">
        <f t="shared" si="27"/>
        <v>398.76000000000005</v>
      </c>
      <c r="Q109" s="53">
        <f t="shared" si="28"/>
        <v>466050.75</v>
      </c>
      <c r="R109" s="75">
        <v>73139</v>
      </c>
      <c r="S109" s="75">
        <f t="shared" si="29"/>
        <v>392911.75</v>
      </c>
      <c r="T109" s="12"/>
      <c r="U109" s="12"/>
      <c r="V109" s="12"/>
      <c r="W109" s="12"/>
      <c r="X109" s="12"/>
    </row>
    <row r="110" spans="1:24" s="28" customFormat="1" ht="50.1" customHeight="1" x14ac:dyDescent="0.25">
      <c r="A110" s="41" t="s">
        <v>231</v>
      </c>
      <c r="B110" s="21" t="s">
        <v>244</v>
      </c>
      <c r="C110" s="19" t="s">
        <v>306</v>
      </c>
      <c r="D110" s="19" t="s">
        <v>103</v>
      </c>
      <c r="E110" s="56">
        <v>32</v>
      </c>
      <c r="F110" s="56">
        <v>2</v>
      </c>
      <c r="G110" s="56">
        <v>1</v>
      </c>
      <c r="H110" s="57">
        <v>0</v>
      </c>
      <c r="I110" s="53">
        <f t="shared" si="42"/>
        <v>63801.600000000006</v>
      </c>
      <c r="J110" s="54">
        <f t="shared" si="43"/>
        <v>5981.4000000000005</v>
      </c>
      <c r="K110" s="54">
        <f t="shared" si="44"/>
        <v>3987.6000000000004</v>
      </c>
      <c r="L110" s="55">
        <f t="shared" si="45"/>
        <v>0</v>
      </c>
      <c r="M110" s="53">
        <f t="shared" si="24"/>
        <v>6380.1600000000008</v>
      </c>
      <c r="N110" s="54">
        <f t="shared" si="25"/>
        <v>598.1400000000001</v>
      </c>
      <c r="O110" s="54">
        <f t="shared" si="26"/>
        <v>398.76000000000005</v>
      </c>
      <c r="P110" s="55">
        <f t="shared" si="27"/>
        <v>0</v>
      </c>
      <c r="Q110" s="53">
        <f t="shared" si="28"/>
        <v>81147.66</v>
      </c>
      <c r="R110" s="75">
        <v>42313.000000000007</v>
      </c>
      <c r="S110" s="75">
        <f t="shared" si="29"/>
        <v>38834.659999999996</v>
      </c>
      <c r="T110" s="12"/>
      <c r="U110" s="12"/>
      <c r="V110" s="12"/>
      <c r="W110" s="12"/>
      <c r="X110" s="12"/>
    </row>
    <row r="111" spans="1:24" s="28" customFormat="1" ht="50.1" customHeight="1" x14ac:dyDescent="0.25">
      <c r="A111" s="41" t="s">
        <v>231</v>
      </c>
      <c r="B111" s="21" t="s">
        <v>244</v>
      </c>
      <c r="C111" s="19" t="s">
        <v>244</v>
      </c>
      <c r="D111" s="19" t="s">
        <v>104</v>
      </c>
      <c r="E111" s="56">
        <v>12</v>
      </c>
      <c r="F111" s="56">
        <v>0</v>
      </c>
      <c r="G111" s="56">
        <v>0</v>
      </c>
      <c r="H111" s="57">
        <v>0</v>
      </c>
      <c r="I111" s="53">
        <f t="shared" si="42"/>
        <v>23925.600000000002</v>
      </c>
      <c r="J111" s="54">
        <f t="shared" si="43"/>
        <v>0</v>
      </c>
      <c r="K111" s="54">
        <f t="shared" si="44"/>
        <v>0</v>
      </c>
      <c r="L111" s="55">
        <f t="shared" si="45"/>
        <v>0</v>
      </c>
      <c r="M111" s="53">
        <f t="shared" si="24"/>
        <v>2392.5600000000004</v>
      </c>
      <c r="N111" s="54">
        <f t="shared" si="25"/>
        <v>0</v>
      </c>
      <c r="O111" s="54">
        <f t="shared" si="26"/>
        <v>0</v>
      </c>
      <c r="P111" s="55">
        <f t="shared" si="27"/>
        <v>0</v>
      </c>
      <c r="Q111" s="53">
        <f t="shared" si="28"/>
        <v>26318.160000000003</v>
      </c>
      <c r="R111" s="75">
        <v>7846.0000000000009</v>
      </c>
      <c r="S111" s="75">
        <f t="shared" si="29"/>
        <v>18472.160000000003</v>
      </c>
      <c r="T111" s="12"/>
      <c r="U111" s="12"/>
      <c r="V111" s="12"/>
      <c r="W111" s="12"/>
      <c r="X111" s="12"/>
    </row>
    <row r="112" spans="1:24" s="28" customFormat="1" ht="50.1" customHeight="1" x14ac:dyDescent="0.25">
      <c r="A112" s="41" t="s">
        <v>231</v>
      </c>
      <c r="B112" s="21" t="s">
        <v>244</v>
      </c>
      <c r="C112" s="19" t="s">
        <v>307</v>
      </c>
      <c r="D112" s="19" t="s">
        <v>105</v>
      </c>
      <c r="E112" s="56">
        <v>120</v>
      </c>
      <c r="F112" s="56">
        <v>5</v>
      </c>
      <c r="G112" s="56">
        <v>5</v>
      </c>
      <c r="H112" s="57">
        <v>0</v>
      </c>
      <c r="I112" s="53">
        <f t="shared" si="42"/>
        <v>239256</v>
      </c>
      <c r="J112" s="54">
        <f t="shared" si="43"/>
        <v>14953.5</v>
      </c>
      <c r="K112" s="54">
        <f t="shared" si="44"/>
        <v>19938</v>
      </c>
      <c r="L112" s="55">
        <f t="shared" si="45"/>
        <v>0</v>
      </c>
      <c r="M112" s="53">
        <f t="shared" si="24"/>
        <v>23925.600000000002</v>
      </c>
      <c r="N112" s="54">
        <f t="shared" si="25"/>
        <v>1495.3500000000001</v>
      </c>
      <c r="O112" s="54">
        <f t="shared" si="26"/>
        <v>1993.8000000000002</v>
      </c>
      <c r="P112" s="55">
        <f t="shared" si="27"/>
        <v>0</v>
      </c>
      <c r="Q112" s="53">
        <f t="shared" si="28"/>
        <v>301562.24999999994</v>
      </c>
      <c r="R112" s="75">
        <v>56647</v>
      </c>
      <c r="S112" s="75">
        <f t="shared" si="29"/>
        <v>244915.24999999994</v>
      </c>
      <c r="T112" s="12"/>
      <c r="U112" s="12"/>
      <c r="V112" s="12"/>
      <c r="W112" s="12"/>
      <c r="X112" s="12"/>
    </row>
    <row r="113" spans="1:24" s="28" customFormat="1" ht="50.1" customHeight="1" x14ac:dyDescent="0.25">
      <c r="A113" s="41" t="s">
        <v>231</v>
      </c>
      <c r="B113" s="21" t="s">
        <v>244</v>
      </c>
      <c r="C113" s="19" t="s">
        <v>308</v>
      </c>
      <c r="D113" s="19" t="s">
        <v>106</v>
      </c>
      <c r="E113" s="56">
        <v>37</v>
      </c>
      <c r="F113" s="56">
        <v>1</v>
      </c>
      <c r="G113" s="56">
        <v>2</v>
      </c>
      <c r="H113" s="57">
        <v>0</v>
      </c>
      <c r="I113" s="53">
        <f t="shared" si="42"/>
        <v>73770.600000000006</v>
      </c>
      <c r="J113" s="54">
        <f t="shared" si="43"/>
        <v>2990.7000000000003</v>
      </c>
      <c r="K113" s="54">
        <f t="shared" si="44"/>
        <v>7975.2000000000007</v>
      </c>
      <c r="L113" s="55">
        <f t="shared" si="45"/>
        <v>0</v>
      </c>
      <c r="M113" s="53">
        <f t="shared" si="24"/>
        <v>7377.0600000000013</v>
      </c>
      <c r="N113" s="54">
        <f t="shared" si="25"/>
        <v>299.07000000000005</v>
      </c>
      <c r="O113" s="54">
        <f t="shared" si="26"/>
        <v>797.5200000000001</v>
      </c>
      <c r="P113" s="55">
        <f t="shared" si="27"/>
        <v>0</v>
      </c>
      <c r="Q113" s="53">
        <f t="shared" si="28"/>
        <v>93210.150000000009</v>
      </c>
      <c r="R113" s="75">
        <v>17927</v>
      </c>
      <c r="S113" s="75">
        <f t="shared" si="29"/>
        <v>75283.150000000009</v>
      </c>
      <c r="T113" s="12"/>
      <c r="U113" s="12"/>
      <c r="V113" s="12"/>
      <c r="W113" s="12"/>
      <c r="X113" s="12"/>
    </row>
    <row r="114" spans="1:24" s="28" customFormat="1" ht="50.1" customHeight="1" x14ac:dyDescent="0.25">
      <c r="A114" s="41" t="s">
        <v>231</v>
      </c>
      <c r="B114" s="21" t="s">
        <v>244</v>
      </c>
      <c r="C114" s="19" t="s">
        <v>404</v>
      </c>
      <c r="D114" s="19" t="s">
        <v>107</v>
      </c>
      <c r="E114" s="56">
        <v>7</v>
      </c>
      <c r="F114" s="56">
        <v>1</v>
      </c>
      <c r="G114" s="56">
        <v>0</v>
      </c>
      <c r="H114" s="57">
        <v>0</v>
      </c>
      <c r="I114" s="53">
        <f t="shared" si="42"/>
        <v>13956.599999999999</v>
      </c>
      <c r="J114" s="54">
        <f t="shared" si="43"/>
        <v>2990.7000000000003</v>
      </c>
      <c r="K114" s="54">
        <f t="shared" si="44"/>
        <v>0</v>
      </c>
      <c r="L114" s="55">
        <f t="shared" si="45"/>
        <v>0</v>
      </c>
      <c r="M114" s="53">
        <f t="shared" si="24"/>
        <v>1395.6599999999999</v>
      </c>
      <c r="N114" s="54">
        <f t="shared" si="25"/>
        <v>299.07000000000005</v>
      </c>
      <c r="O114" s="54">
        <f t="shared" si="26"/>
        <v>0</v>
      </c>
      <c r="P114" s="55">
        <f t="shared" si="27"/>
        <v>0</v>
      </c>
      <c r="Q114" s="53">
        <f t="shared" si="28"/>
        <v>18642.03</v>
      </c>
      <c r="R114" s="75">
        <v>6453</v>
      </c>
      <c r="S114" s="75">
        <f t="shared" si="29"/>
        <v>12189.029999999999</v>
      </c>
      <c r="T114" s="12"/>
      <c r="U114" s="12"/>
      <c r="V114" s="12"/>
      <c r="W114" s="12"/>
      <c r="X114" s="12"/>
    </row>
    <row r="115" spans="1:24" s="28" customFormat="1" ht="50.1" customHeight="1" x14ac:dyDescent="0.25">
      <c r="A115" s="41" t="s">
        <v>231</v>
      </c>
      <c r="B115" s="21" t="s">
        <v>244</v>
      </c>
      <c r="C115" s="19" t="s">
        <v>309</v>
      </c>
      <c r="D115" s="19" t="s">
        <v>108</v>
      </c>
      <c r="E115" s="56">
        <v>34</v>
      </c>
      <c r="F115" s="56">
        <v>4</v>
      </c>
      <c r="G115" s="56">
        <v>0</v>
      </c>
      <c r="H115" s="57">
        <v>0</v>
      </c>
      <c r="I115" s="53">
        <f t="shared" si="42"/>
        <v>67789.200000000012</v>
      </c>
      <c r="J115" s="54">
        <f t="shared" si="43"/>
        <v>11962.800000000001</v>
      </c>
      <c r="K115" s="54">
        <f t="shared" si="44"/>
        <v>0</v>
      </c>
      <c r="L115" s="55">
        <f t="shared" si="45"/>
        <v>0</v>
      </c>
      <c r="M115" s="53">
        <f t="shared" si="24"/>
        <v>6778.9200000000019</v>
      </c>
      <c r="N115" s="54">
        <f t="shared" si="25"/>
        <v>1196.2800000000002</v>
      </c>
      <c r="O115" s="54">
        <f t="shared" si="26"/>
        <v>0</v>
      </c>
      <c r="P115" s="55">
        <f t="shared" si="27"/>
        <v>0</v>
      </c>
      <c r="Q115" s="53">
        <f t="shared" si="28"/>
        <v>87727.200000000012</v>
      </c>
      <c r="R115" s="75">
        <v>8964</v>
      </c>
      <c r="S115" s="75">
        <f t="shared" si="29"/>
        <v>78763.200000000012</v>
      </c>
      <c r="T115" s="12"/>
      <c r="U115" s="12"/>
      <c r="V115" s="12"/>
      <c r="W115" s="12"/>
      <c r="X115" s="12"/>
    </row>
    <row r="116" spans="1:24" s="28" customFormat="1" ht="50.1" customHeight="1" x14ac:dyDescent="0.25">
      <c r="A116" s="41" t="s">
        <v>231</v>
      </c>
      <c r="B116" s="21" t="s">
        <v>405</v>
      </c>
      <c r="C116" s="19" t="s">
        <v>310</v>
      </c>
      <c r="D116" s="19" t="s">
        <v>109</v>
      </c>
      <c r="E116" s="56">
        <v>846</v>
      </c>
      <c r="F116" s="56">
        <v>34</v>
      </c>
      <c r="G116" s="56">
        <v>69</v>
      </c>
      <c r="H116" s="57">
        <v>4</v>
      </c>
      <c r="I116" s="53">
        <f t="shared" ref="I116:I127" si="46">E116*283.5*6</f>
        <v>1439046</v>
      </c>
      <c r="J116" s="54">
        <f t="shared" ref="J116:J127" si="47">F116*283.5*9</f>
        <v>86751</v>
      </c>
      <c r="K116" s="54">
        <f t="shared" ref="K116:K127" si="48">G116*283.5*12</f>
        <v>234738</v>
      </c>
      <c r="L116" s="55">
        <f t="shared" ref="L116:L127" si="49">H116*283.5*12</f>
        <v>13608</v>
      </c>
      <c r="M116" s="53">
        <f t="shared" si="24"/>
        <v>143904.6</v>
      </c>
      <c r="N116" s="54">
        <f t="shared" si="25"/>
        <v>8675.1</v>
      </c>
      <c r="O116" s="54">
        <f t="shared" si="26"/>
        <v>23473.800000000003</v>
      </c>
      <c r="P116" s="55">
        <f t="shared" si="27"/>
        <v>1360.8000000000002</v>
      </c>
      <c r="Q116" s="53">
        <f t="shared" si="28"/>
        <v>1951557.3000000003</v>
      </c>
      <c r="R116" s="75">
        <v>288361</v>
      </c>
      <c r="S116" s="75">
        <f t="shared" si="29"/>
        <v>1663196.3000000003</v>
      </c>
      <c r="T116" s="12"/>
      <c r="U116" s="12"/>
      <c r="V116" s="12"/>
      <c r="W116" s="12"/>
      <c r="X116" s="12"/>
    </row>
    <row r="117" spans="1:24" s="28" customFormat="1" ht="50.1" customHeight="1" x14ac:dyDescent="0.25">
      <c r="A117" s="41" t="s">
        <v>231</v>
      </c>
      <c r="B117" s="21" t="s">
        <v>405</v>
      </c>
      <c r="C117" s="19" t="s">
        <v>311</v>
      </c>
      <c r="D117" s="19" t="s">
        <v>110</v>
      </c>
      <c r="E117" s="56">
        <v>74</v>
      </c>
      <c r="F117" s="56">
        <v>2</v>
      </c>
      <c r="G117" s="56">
        <v>6</v>
      </c>
      <c r="H117" s="57">
        <v>0</v>
      </c>
      <c r="I117" s="53">
        <f t="shared" si="46"/>
        <v>125874</v>
      </c>
      <c r="J117" s="54">
        <f t="shared" si="47"/>
        <v>5103</v>
      </c>
      <c r="K117" s="54">
        <f t="shared" si="48"/>
        <v>20412</v>
      </c>
      <c r="L117" s="55">
        <f t="shared" si="49"/>
        <v>0</v>
      </c>
      <c r="M117" s="53">
        <f t="shared" si="24"/>
        <v>12587.400000000001</v>
      </c>
      <c r="N117" s="54">
        <f t="shared" si="25"/>
        <v>510.3</v>
      </c>
      <c r="O117" s="54">
        <f t="shared" si="26"/>
        <v>2041.2</v>
      </c>
      <c r="P117" s="55">
        <f t="shared" si="27"/>
        <v>0</v>
      </c>
      <c r="Q117" s="53">
        <f t="shared" si="28"/>
        <v>166527.9</v>
      </c>
      <c r="R117" s="75">
        <v>35209</v>
      </c>
      <c r="S117" s="75">
        <f t="shared" si="29"/>
        <v>131318.9</v>
      </c>
      <c r="T117" s="12"/>
      <c r="U117" s="12"/>
      <c r="V117" s="12"/>
      <c r="W117" s="12"/>
      <c r="X117" s="12"/>
    </row>
    <row r="118" spans="1:24" s="28" customFormat="1" ht="50.1" customHeight="1" x14ac:dyDescent="0.25">
      <c r="A118" s="41" t="s">
        <v>231</v>
      </c>
      <c r="B118" s="21" t="s">
        <v>405</v>
      </c>
      <c r="C118" s="19" t="s">
        <v>312</v>
      </c>
      <c r="D118" s="19" t="s">
        <v>111</v>
      </c>
      <c r="E118" s="56">
        <v>45</v>
      </c>
      <c r="F118" s="56">
        <v>2</v>
      </c>
      <c r="G118" s="56">
        <v>3</v>
      </c>
      <c r="H118" s="57">
        <v>0</v>
      </c>
      <c r="I118" s="53">
        <f t="shared" si="46"/>
        <v>76545</v>
      </c>
      <c r="J118" s="54">
        <f t="shared" si="47"/>
        <v>5103</v>
      </c>
      <c r="K118" s="54">
        <f t="shared" si="48"/>
        <v>10206</v>
      </c>
      <c r="L118" s="55">
        <f t="shared" si="49"/>
        <v>0</v>
      </c>
      <c r="M118" s="53">
        <f t="shared" si="24"/>
        <v>7654.5</v>
      </c>
      <c r="N118" s="54">
        <f t="shared" si="25"/>
        <v>510.3</v>
      </c>
      <c r="O118" s="54">
        <f t="shared" si="26"/>
        <v>1020.6</v>
      </c>
      <c r="P118" s="55">
        <f t="shared" si="27"/>
        <v>0</v>
      </c>
      <c r="Q118" s="53">
        <f t="shared" si="28"/>
        <v>101039.40000000001</v>
      </c>
      <c r="R118" s="75">
        <v>0</v>
      </c>
      <c r="S118" s="75">
        <f t="shared" si="29"/>
        <v>101039.40000000001</v>
      </c>
      <c r="T118" s="12"/>
      <c r="U118" s="12"/>
      <c r="V118" s="12"/>
      <c r="W118" s="12"/>
      <c r="X118" s="12"/>
    </row>
    <row r="119" spans="1:24" s="28" customFormat="1" ht="50.1" customHeight="1" x14ac:dyDescent="0.25">
      <c r="A119" s="41" t="s">
        <v>231</v>
      </c>
      <c r="B119" s="21" t="s">
        <v>405</v>
      </c>
      <c r="C119" s="19" t="s">
        <v>313</v>
      </c>
      <c r="D119" s="19" t="s">
        <v>112</v>
      </c>
      <c r="E119" s="56">
        <v>4</v>
      </c>
      <c r="F119" s="56">
        <v>0</v>
      </c>
      <c r="G119" s="56">
        <v>0</v>
      </c>
      <c r="H119" s="57">
        <v>0</v>
      </c>
      <c r="I119" s="53">
        <f t="shared" si="46"/>
        <v>6804</v>
      </c>
      <c r="J119" s="54">
        <f t="shared" si="47"/>
        <v>0</v>
      </c>
      <c r="K119" s="54">
        <f t="shared" si="48"/>
        <v>0</v>
      </c>
      <c r="L119" s="55">
        <f t="shared" si="49"/>
        <v>0</v>
      </c>
      <c r="M119" s="53">
        <f t="shared" si="24"/>
        <v>680.40000000000009</v>
      </c>
      <c r="N119" s="54">
        <f t="shared" si="25"/>
        <v>0</v>
      </c>
      <c r="O119" s="54">
        <f t="shared" si="26"/>
        <v>0</v>
      </c>
      <c r="P119" s="55">
        <f t="shared" si="27"/>
        <v>0</v>
      </c>
      <c r="Q119" s="53">
        <f t="shared" si="28"/>
        <v>7484.4</v>
      </c>
      <c r="R119" s="75">
        <v>12323</v>
      </c>
      <c r="S119" s="75">
        <f t="shared" si="29"/>
        <v>-4838.6000000000004</v>
      </c>
      <c r="T119" s="12"/>
      <c r="U119" s="12"/>
      <c r="V119" s="12"/>
      <c r="W119" s="12"/>
      <c r="X119" s="12"/>
    </row>
    <row r="120" spans="1:24" s="28" customFormat="1" ht="50.1" customHeight="1" x14ac:dyDescent="0.25">
      <c r="A120" s="41" t="s">
        <v>231</v>
      </c>
      <c r="B120" s="21" t="s">
        <v>405</v>
      </c>
      <c r="C120" s="19" t="s">
        <v>408</v>
      </c>
      <c r="D120" s="19" t="s">
        <v>113</v>
      </c>
      <c r="E120" s="56">
        <v>50</v>
      </c>
      <c r="F120" s="56">
        <v>0</v>
      </c>
      <c r="G120" s="56">
        <v>3</v>
      </c>
      <c r="H120" s="57">
        <v>0</v>
      </c>
      <c r="I120" s="53">
        <f t="shared" si="46"/>
        <v>85050</v>
      </c>
      <c r="J120" s="54">
        <f t="shared" si="47"/>
        <v>0</v>
      </c>
      <c r="K120" s="54">
        <f t="shared" si="48"/>
        <v>10206</v>
      </c>
      <c r="L120" s="55">
        <f t="shared" si="49"/>
        <v>0</v>
      </c>
      <c r="M120" s="53">
        <f t="shared" si="24"/>
        <v>8505</v>
      </c>
      <c r="N120" s="54">
        <f t="shared" si="25"/>
        <v>0</v>
      </c>
      <c r="O120" s="54">
        <f t="shared" si="26"/>
        <v>1020.6</v>
      </c>
      <c r="P120" s="55">
        <f t="shared" si="27"/>
        <v>0</v>
      </c>
      <c r="Q120" s="53">
        <f t="shared" si="28"/>
        <v>104781.6</v>
      </c>
      <c r="R120" s="75">
        <v>0</v>
      </c>
      <c r="S120" s="75">
        <f t="shared" si="29"/>
        <v>104781.6</v>
      </c>
      <c r="T120" s="12"/>
      <c r="U120" s="12"/>
      <c r="V120" s="12"/>
      <c r="W120" s="12"/>
      <c r="X120" s="12"/>
    </row>
    <row r="121" spans="1:24" s="28" customFormat="1" ht="50.1" customHeight="1" x14ac:dyDescent="0.25">
      <c r="A121" s="41" t="s">
        <v>231</v>
      </c>
      <c r="B121" s="21" t="s">
        <v>405</v>
      </c>
      <c r="C121" s="19" t="s">
        <v>410</v>
      </c>
      <c r="D121" s="19" t="s">
        <v>114</v>
      </c>
      <c r="E121" s="56">
        <v>11</v>
      </c>
      <c r="F121" s="56">
        <v>0</v>
      </c>
      <c r="G121" s="56">
        <v>0</v>
      </c>
      <c r="H121" s="57">
        <v>0</v>
      </c>
      <c r="I121" s="53">
        <f t="shared" si="46"/>
        <v>18711</v>
      </c>
      <c r="J121" s="54">
        <f t="shared" si="47"/>
        <v>0</v>
      </c>
      <c r="K121" s="54">
        <f t="shared" si="48"/>
        <v>0</v>
      </c>
      <c r="L121" s="55">
        <f t="shared" si="49"/>
        <v>0</v>
      </c>
      <c r="M121" s="53">
        <f t="shared" si="24"/>
        <v>1871.1000000000001</v>
      </c>
      <c r="N121" s="54">
        <f t="shared" si="25"/>
        <v>0</v>
      </c>
      <c r="O121" s="54">
        <f t="shared" si="26"/>
        <v>0</v>
      </c>
      <c r="P121" s="55">
        <f t="shared" si="27"/>
        <v>0</v>
      </c>
      <c r="Q121" s="53">
        <f t="shared" si="28"/>
        <v>20582.099999999999</v>
      </c>
      <c r="R121" s="75">
        <v>5282</v>
      </c>
      <c r="S121" s="75">
        <f t="shared" si="29"/>
        <v>15300.099999999999</v>
      </c>
      <c r="T121" s="12"/>
      <c r="U121" s="12"/>
      <c r="V121" s="12"/>
      <c r="W121" s="12"/>
      <c r="X121" s="12"/>
    </row>
    <row r="122" spans="1:24" s="28" customFormat="1" ht="50.1" customHeight="1" x14ac:dyDescent="0.25">
      <c r="A122" s="41" t="s">
        <v>231</v>
      </c>
      <c r="B122" s="21" t="s">
        <v>405</v>
      </c>
      <c r="C122" s="19" t="s">
        <v>314</v>
      </c>
      <c r="D122" s="19" t="s">
        <v>115</v>
      </c>
      <c r="E122" s="56">
        <v>1</v>
      </c>
      <c r="F122" s="56">
        <v>0</v>
      </c>
      <c r="G122" s="56">
        <v>0</v>
      </c>
      <c r="H122" s="57">
        <v>0</v>
      </c>
      <c r="I122" s="53">
        <f t="shared" si="46"/>
        <v>1701</v>
      </c>
      <c r="J122" s="54">
        <f t="shared" si="47"/>
        <v>0</v>
      </c>
      <c r="K122" s="54">
        <f t="shared" si="48"/>
        <v>0</v>
      </c>
      <c r="L122" s="55">
        <f t="shared" si="49"/>
        <v>0</v>
      </c>
      <c r="M122" s="53">
        <f t="shared" si="24"/>
        <v>170.10000000000002</v>
      </c>
      <c r="N122" s="54">
        <f t="shared" si="25"/>
        <v>0</v>
      </c>
      <c r="O122" s="54">
        <f t="shared" si="26"/>
        <v>0</v>
      </c>
      <c r="P122" s="55">
        <f t="shared" si="27"/>
        <v>0</v>
      </c>
      <c r="Q122" s="53">
        <f t="shared" si="28"/>
        <v>1871.1</v>
      </c>
      <c r="R122" s="75">
        <v>15843</v>
      </c>
      <c r="S122" s="75">
        <f t="shared" si="29"/>
        <v>-13971.9</v>
      </c>
      <c r="T122" s="12"/>
      <c r="U122" s="12"/>
      <c r="V122" s="12"/>
      <c r="W122" s="12"/>
      <c r="X122" s="12"/>
    </row>
    <row r="123" spans="1:24" s="28" customFormat="1" ht="50.1" customHeight="1" x14ac:dyDescent="0.25">
      <c r="A123" s="41" t="s">
        <v>231</v>
      </c>
      <c r="B123" s="21" t="s">
        <v>405</v>
      </c>
      <c r="C123" s="19" t="s">
        <v>406</v>
      </c>
      <c r="D123" s="19" t="s">
        <v>116</v>
      </c>
      <c r="E123" s="56">
        <v>8</v>
      </c>
      <c r="F123" s="56">
        <v>0</v>
      </c>
      <c r="G123" s="56">
        <v>0</v>
      </c>
      <c r="H123" s="57">
        <v>0</v>
      </c>
      <c r="I123" s="53">
        <f t="shared" si="46"/>
        <v>13608</v>
      </c>
      <c r="J123" s="54">
        <f t="shared" si="47"/>
        <v>0</v>
      </c>
      <c r="K123" s="54">
        <f t="shared" si="48"/>
        <v>0</v>
      </c>
      <c r="L123" s="55">
        <f t="shared" si="49"/>
        <v>0</v>
      </c>
      <c r="M123" s="53">
        <f t="shared" si="24"/>
        <v>1360.8000000000002</v>
      </c>
      <c r="N123" s="54">
        <f t="shared" si="25"/>
        <v>0</v>
      </c>
      <c r="O123" s="54">
        <f t="shared" si="26"/>
        <v>0</v>
      </c>
      <c r="P123" s="55">
        <f t="shared" si="27"/>
        <v>0</v>
      </c>
      <c r="Q123" s="53">
        <f t="shared" si="28"/>
        <v>14968.8</v>
      </c>
      <c r="R123" s="75">
        <v>0</v>
      </c>
      <c r="S123" s="75">
        <f t="shared" si="29"/>
        <v>14968.8</v>
      </c>
      <c r="T123" s="12"/>
      <c r="U123" s="12"/>
      <c r="V123" s="12"/>
      <c r="W123" s="12"/>
      <c r="X123" s="12"/>
    </row>
    <row r="124" spans="1:24" s="28" customFormat="1" ht="50.1" customHeight="1" x14ac:dyDescent="0.25">
      <c r="A124" s="41" t="s">
        <v>231</v>
      </c>
      <c r="B124" s="21" t="s">
        <v>405</v>
      </c>
      <c r="C124" s="19" t="s">
        <v>315</v>
      </c>
      <c r="D124" s="19" t="s">
        <v>117</v>
      </c>
      <c r="E124" s="56">
        <v>62</v>
      </c>
      <c r="F124" s="56">
        <v>1</v>
      </c>
      <c r="G124" s="56">
        <v>1</v>
      </c>
      <c r="H124" s="57">
        <v>0</v>
      </c>
      <c r="I124" s="53">
        <f t="shared" si="46"/>
        <v>105462</v>
      </c>
      <c r="J124" s="54">
        <f t="shared" si="47"/>
        <v>2551.5</v>
      </c>
      <c r="K124" s="54">
        <f t="shared" si="48"/>
        <v>3402</v>
      </c>
      <c r="L124" s="55">
        <f t="shared" si="49"/>
        <v>0</v>
      </c>
      <c r="M124" s="53">
        <f t="shared" si="24"/>
        <v>10546.2</v>
      </c>
      <c r="N124" s="54">
        <f t="shared" si="25"/>
        <v>255.15</v>
      </c>
      <c r="O124" s="54">
        <f t="shared" si="26"/>
        <v>340.20000000000005</v>
      </c>
      <c r="P124" s="55">
        <f t="shared" si="27"/>
        <v>0</v>
      </c>
      <c r="Q124" s="53">
        <f t="shared" si="28"/>
        <v>122557.04999999999</v>
      </c>
      <c r="R124" s="75">
        <v>5282</v>
      </c>
      <c r="S124" s="75">
        <f t="shared" si="29"/>
        <v>117275.04999999999</v>
      </c>
      <c r="T124" s="12"/>
      <c r="U124" s="12"/>
      <c r="V124" s="12"/>
      <c r="W124" s="12"/>
      <c r="X124" s="12"/>
    </row>
    <row r="125" spans="1:24" s="28" customFormat="1" ht="50.1" customHeight="1" x14ac:dyDescent="0.25">
      <c r="A125" s="41" t="s">
        <v>231</v>
      </c>
      <c r="B125" s="21" t="s">
        <v>405</v>
      </c>
      <c r="C125" s="19" t="s">
        <v>407</v>
      </c>
      <c r="D125" s="19" t="s">
        <v>484</v>
      </c>
      <c r="E125" s="56">
        <v>1</v>
      </c>
      <c r="F125" s="56">
        <v>0</v>
      </c>
      <c r="G125" s="56">
        <v>0</v>
      </c>
      <c r="H125" s="57">
        <v>0</v>
      </c>
      <c r="I125" s="53">
        <f t="shared" si="46"/>
        <v>1701</v>
      </c>
      <c r="J125" s="54">
        <f t="shared" si="47"/>
        <v>0</v>
      </c>
      <c r="K125" s="54">
        <f t="shared" si="48"/>
        <v>0</v>
      </c>
      <c r="L125" s="55">
        <f t="shared" si="49"/>
        <v>0</v>
      </c>
      <c r="M125" s="53">
        <f t="shared" si="24"/>
        <v>170.10000000000002</v>
      </c>
      <c r="N125" s="54">
        <f t="shared" si="25"/>
        <v>0</v>
      </c>
      <c r="O125" s="54">
        <f t="shared" si="26"/>
        <v>0</v>
      </c>
      <c r="P125" s="55">
        <f t="shared" si="27"/>
        <v>0</v>
      </c>
      <c r="Q125" s="53">
        <f t="shared" si="28"/>
        <v>1871.1</v>
      </c>
      <c r="R125" s="75">
        <v>3169</v>
      </c>
      <c r="S125" s="75">
        <f t="shared" si="29"/>
        <v>-1297.9000000000001</v>
      </c>
      <c r="T125" s="12"/>
      <c r="U125" s="12"/>
      <c r="V125" s="12"/>
      <c r="W125" s="12"/>
      <c r="X125" s="12"/>
    </row>
    <row r="126" spans="1:24" s="28" customFormat="1" ht="50.1" customHeight="1" x14ac:dyDescent="0.25">
      <c r="A126" s="41" t="s">
        <v>231</v>
      </c>
      <c r="B126" s="21" t="s">
        <v>405</v>
      </c>
      <c r="C126" s="19" t="s">
        <v>409</v>
      </c>
      <c r="D126" s="19" t="s">
        <v>485</v>
      </c>
      <c r="E126" s="56">
        <v>4</v>
      </c>
      <c r="F126" s="56">
        <v>0</v>
      </c>
      <c r="G126" s="56">
        <v>0</v>
      </c>
      <c r="H126" s="57">
        <v>0</v>
      </c>
      <c r="I126" s="53">
        <f t="shared" si="46"/>
        <v>6804</v>
      </c>
      <c r="J126" s="54">
        <f t="shared" si="47"/>
        <v>0</v>
      </c>
      <c r="K126" s="54">
        <f t="shared" si="48"/>
        <v>0</v>
      </c>
      <c r="L126" s="55">
        <f t="shared" si="49"/>
        <v>0</v>
      </c>
      <c r="M126" s="53">
        <f t="shared" si="24"/>
        <v>680.40000000000009</v>
      </c>
      <c r="N126" s="54">
        <f t="shared" si="25"/>
        <v>0</v>
      </c>
      <c r="O126" s="54">
        <f t="shared" si="26"/>
        <v>0</v>
      </c>
      <c r="P126" s="55">
        <f t="shared" si="27"/>
        <v>0</v>
      </c>
      <c r="Q126" s="53">
        <f t="shared" si="28"/>
        <v>7484.4</v>
      </c>
      <c r="R126" s="75">
        <v>3519</v>
      </c>
      <c r="S126" s="75">
        <f t="shared" si="29"/>
        <v>3965.3999999999996</v>
      </c>
      <c r="T126" s="12"/>
      <c r="U126" s="12"/>
      <c r="V126" s="12"/>
      <c r="W126" s="12"/>
      <c r="X126" s="12"/>
    </row>
    <row r="127" spans="1:24" s="28" customFormat="1" ht="50.1" customHeight="1" x14ac:dyDescent="0.25">
      <c r="A127" s="41" t="s">
        <v>231</v>
      </c>
      <c r="B127" s="21" t="s">
        <v>405</v>
      </c>
      <c r="C127" s="19" t="s">
        <v>489</v>
      </c>
      <c r="D127" s="19" t="s">
        <v>490</v>
      </c>
      <c r="E127" s="56">
        <v>2</v>
      </c>
      <c r="F127" s="56">
        <v>0</v>
      </c>
      <c r="G127" s="56">
        <v>0</v>
      </c>
      <c r="H127" s="57">
        <v>0</v>
      </c>
      <c r="I127" s="53">
        <f t="shared" si="46"/>
        <v>3402</v>
      </c>
      <c r="J127" s="54">
        <f t="shared" si="47"/>
        <v>0</v>
      </c>
      <c r="K127" s="54">
        <f t="shared" si="48"/>
        <v>0</v>
      </c>
      <c r="L127" s="55">
        <f t="shared" si="49"/>
        <v>0</v>
      </c>
      <c r="M127" s="53">
        <f t="shared" si="24"/>
        <v>340.20000000000005</v>
      </c>
      <c r="N127" s="54">
        <f t="shared" si="25"/>
        <v>0</v>
      </c>
      <c r="O127" s="54">
        <f t="shared" si="26"/>
        <v>0</v>
      </c>
      <c r="P127" s="55">
        <f t="shared" si="27"/>
        <v>0</v>
      </c>
      <c r="Q127" s="53">
        <f t="shared" si="28"/>
        <v>3742.2</v>
      </c>
      <c r="R127" s="75">
        <v>39540</v>
      </c>
      <c r="S127" s="75">
        <f t="shared" si="29"/>
        <v>-35797.800000000003</v>
      </c>
      <c r="T127" s="12"/>
      <c r="U127" s="12"/>
      <c r="V127" s="12"/>
      <c r="W127" s="12"/>
      <c r="X127" s="12"/>
    </row>
    <row r="128" spans="1:24" s="28" customFormat="1" ht="50.1" customHeight="1" x14ac:dyDescent="0.25">
      <c r="A128" s="41" t="s">
        <v>231</v>
      </c>
      <c r="B128" s="21" t="s">
        <v>245</v>
      </c>
      <c r="C128" s="19" t="s">
        <v>316</v>
      </c>
      <c r="D128" s="19" t="s">
        <v>118</v>
      </c>
      <c r="E128" s="56">
        <v>596</v>
      </c>
      <c r="F128" s="56">
        <v>26</v>
      </c>
      <c r="G128" s="56">
        <v>11</v>
      </c>
      <c r="H128" s="57">
        <v>2</v>
      </c>
      <c r="I128" s="53">
        <f>E128*289.4*6</f>
        <v>1034894.3999999999</v>
      </c>
      <c r="J128" s="54">
        <f>F128*289.4*9</f>
        <v>67719.599999999991</v>
      </c>
      <c r="K128" s="54">
        <f t="shared" ref="K128:L130" si="50">G128*289.4*12</f>
        <v>38200.799999999996</v>
      </c>
      <c r="L128" s="55">
        <f t="shared" si="50"/>
        <v>6945.5999999999995</v>
      </c>
      <c r="M128" s="53">
        <f t="shared" si="24"/>
        <v>103489.44</v>
      </c>
      <c r="N128" s="54">
        <f t="shared" si="25"/>
        <v>6771.9599999999991</v>
      </c>
      <c r="O128" s="54">
        <f t="shared" si="26"/>
        <v>3820.08</v>
      </c>
      <c r="P128" s="55">
        <f t="shared" si="27"/>
        <v>694.56</v>
      </c>
      <c r="Q128" s="53">
        <f t="shared" si="28"/>
        <v>1262536.4400000002</v>
      </c>
      <c r="R128" s="75">
        <v>154732.00000000003</v>
      </c>
      <c r="S128" s="75">
        <f t="shared" si="29"/>
        <v>1107804.4400000002</v>
      </c>
      <c r="T128" s="12"/>
      <c r="U128" s="12"/>
      <c r="V128" s="12"/>
      <c r="W128" s="12"/>
      <c r="X128" s="12"/>
    </row>
    <row r="129" spans="1:24" s="28" customFormat="1" ht="50.1" customHeight="1" x14ac:dyDescent="0.25">
      <c r="A129" s="41" t="s">
        <v>231</v>
      </c>
      <c r="B129" s="21" t="s">
        <v>245</v>
      </c>
      <c r="C129" s="19" t="s">
        <v>317</v>
      </c>
      <c r="D129" s="19" t="s">
        <v>119</v>
      </c>
      <c r="E129" s="56">
        <v>32</v>
      </c>
      <c r="F129" s="56">
        <v>2</v>
      </c>
      <c r="G129" s="56">
        <v>0</v>
      </c>
      <c r="H129" s="57">
        <v>0</v>
      </c>
      <c r="I129" s="53">
        <f>E129*289.4*6</f>
        <v>55564.799999999996</v>
      </c>
      <c r="J129" s="54">
        <f>F129*289.4*9</f>
        <v>5209.2</v>
      </c>
      <c r="K129" s="54">
        <f t="shared" si="50"/>
        <v>0</v>
      </c>
      <c r="L129" s="55">
        <f t="shared" si="50"/>
        <v>0</v>
      </c>
      <c r="M129" s="53">
        <f t="shared" si="24"/>
        <v>5556.48</v>
      </c>
      <c r="N129" s="54">
        <f t="shared" si="25"/>
        <v>520.91999999999996</v>
      </c>
      <c r="O129" s="54">
        <f t="shared" si="26"/>
        <v>0</v>
      </c>
      <c r="P129" s="55">
        <f t="shared" si="27"/>
        <v>0</v>
      </c>
      <c r="Q129" s="53">
        <f t="shared" si="28"/>
        <v>66851.399999999994</v>
      </c>
      <c r="R129" s="75">
        <v>16290</v>
      </c>
      <c r="S129" s="75">
        <f t="shared" si="29"/>
        <v>50561.399999999994</v>
      </c>
      <c r="T129" s="12"/>
      <c r="U129" s="12"/>
      <c r="V129" s="12"/>
      <c r="W129" s="12"/>
      <c r="X129" s="12"/>
    </row>
    <row r="130" spans="1:24" s="28" customFormat="1" ht="50.1" customHeight="1" x14ac:dyDescent="0.25">
      <c r="A130" s="41" t="s">
        <v>231</v>
      </c>
      <c r="B130" s="21" t="s">
        <v>245</v>
      </c>
      <c r="C130" s="19" t="s">
        <v>245</v>
      </c>
      <c r="D130" s="19" t="s">
        <v>120</v>
      </c>
      <c r="E130" s="56">
        <v>90</v>
      </c>
      <c r="F130" s="56">
        <v>0</v>
      </c>
      <c r="G130" s="56">
        <v>2</v>
      </c>
      <c r="H130" s="57">
        <v>0</v>
      </c>
      <c r="I130" s="53">
        <f>E130*289.4*6</f>
        <v>156275.99999999997</v>
      </c>
      <c r="J130" s="54">
        <f>F130*289.4*9</f>
        <v>0</v>
      </c>
      <c r="K130" s="54">
        <f t="shared" si="50"/>
        <v>6945.5999999999995</v>
      </c>
      <c r="L130" s="55">
        <f t="shared" si="50"/>
        <v>0</v>
      </c>
      <c r="M130" s="53">
        <f t="shared" si="24"/>
        <v>15627.599999999999</v>
      </c>
      <c r="N130" s="54">
        <f t="shared" si="25"/>
        <v>0</v>
      </c>
      <c r="O130" s="54">
        <f t="shared" si="26"/>
        <v>694.56</v>
      </c>
      <c r="P130" s="55">
        <f t="shared" si="27"/>
        <v>0</v>
      </c>
      <c r="Q130" s="53">
        <f t="shared" si="28"/>
        <v>179543.75999999998</v>
      </c>
      <c r="R130" s="75">
        <v>30455</v>
      </c>
      <c r="S130" s="75">
        <f t="shared" si="29"/>
        <v>149088.75999999998</v>
      </c>
      <c r="T130" s="12"/>
      <c r="U130" s="12"/>
      <c r="V130" s="12"/>
      <c r="W130" s="12"/>
      <c r="X130" s="12"/>
    </row>
    <row r="131" spans="1:24" s="28" customFormat="1" ht="50.1" customHeight="1" x14ac:dyDescent="0.25">
      <c r="A131" s="41" t="s">
        <v>231</v>
      </c>
      <c r="B131" s="21" t="s">
        <v>358</v>
      </c>
      <c r="C131" s="19" t="s">
        <v>447</v>
      </c>
      <c r="D131" s="19" t="s">
        <v>121</v>
      </c>
      <c r="E131" s="56">
        <v>274</v>
      </c>
      <c r="F131" s="56">
        <v>24</v>
      </c>
      <c r="G131" s="56">
        <v>70</v>
      </c>
      <c r="H131" s="57">
        <v>44</v>
      </c>
      <c r="I131" s="53">
        <f t="shared" ref="I131:I162" si="51">E131*309.2*6</f>
        <v>508324.80000000005</v>
      </c>
      <c r="J131" s="54">
        <f t="shared" ref="J131:J162" si="52">F131*309.2*9</f>
        <v>66787.199999999997</v>
      </c>
      <c r="K131" s="54">
        <f t="shared" ref="K131:K162" si="53">G131*309.2*12</f>
        <v>259728</v>
      </c>
      <c r="L131" s="55">
        <f t="shared" ref="L131:L162" si="54">H131*309.2*12</f>
        <v>163257.59999999998</v>
      </c>
      <c r="M131" s="53">
        <f t="shared" si="24"/>
        <v>50832.48000000001</v>
      </c>
      <c r="N131" s="54">
        <f t="shared" si="25"/>
        <v>6678.72</v>
      </c>
      <c r="O131" s="54">
        <f t="shared" si="26"/>
        <v>25972.800000000003</v>
      </c>
      <c r="P131" s="55">
        <f t="shared" si="27"/>
        <v>16325.759999999998</v>
      </c>
      <c r="Q131" s="53">
        <f t="shared" si="28"/>
        <v>1097907.3600000001</v>
      </c>
      <c r="R131" s="75">
        <v>186016</v>
      </c>
      <c r="S131" s="75">
        <f t="shared" si="29"/>
        <v>911891.3600000001</v>
      </c>
      <c r="T131" s="12"/>
      <c r="U131" s="12"/>
      <c r="V131" s="12"/>
      <c r="W131" s="12"/>
      <c r="X131" s="12"/>
    </row>
    <row r="132" spans="1:24" s="28" customFormat="1" ht="50.1" customHeight="1" x14ac:dyDescent="0.25">
      <c r="A132" s="41" t="s">
        <v>231</v>
      </c>
      <c r="B132" s="21" t="s">
        <v>358</v>
      </c>
      <c r="C132" s="19" t="s">
        <v>433</v>
      </c>
      <c r="D132" s="19" t="s">
        <v>122</v>
      </c>
      <c r="E132" s="56">
        <v>146</v>
      </c>
      <c r="F132" s="56">
        <f>5+5+0</f>
        <v>10</v>
      </c>
      <c r="G132" s="56">
        <v>20</v>
      </c>
      <c r="H132" s="57">
        <v>0</v>
      </c>
      <c r="I132" s="53">
        <f t="shared" si="51"/>
        <v>270859.19999999995</v>
      </c>
      <c r="J132" s="54">
        <f t="shared" si="52"/>
        <v>27828</v>
      </c>
      <c r="K132" s="54">
        <f t="shared" si="53"/>
        <v>74208</v>
      </c>
      <c r="L132" s="55">
        <f t="shared" si="54"/>
        <v>0</v>
      </c>
      <c r="M132" s="53">
        <f t="shared" si="24"/>
        <v>27085.919999999998</v>
      </c>
      <c r="N132" s="54">
        <f t="shared" si="25"/>
        <v>2782.8</v>
      </c>
      <c r="O132" s="54">
        <f t="shared" si="26"/>
        <v>7420.8</v>
      </c>
      <c r="P132" s="55">
        <f t="shared" si="27"/>
        <v>0</v>
      </c>
      <c r="Q132" s="53">
        <f t="shared" si="28"/>
        <v>410184.71999999991</v>
      </c>
      <c r="R132" s="75">
        <v>27033</v>
      </c>
      <c r="S132" s="75">
        <f t="shared" si="29"/>
        <v>383151.71999999991</v>
      </c>
      <c r="T132" s="12"/>
      <c r="U132" s="12"/>
      <c r="V132" s="12"/>
      <c r="W132" s="12"/>
      <c r="X132" s="12"/>
    </row>
    <row r="133" spans="1:24" s="28" customFormat="1" ht="50.1" customHeight="1" x14ac:dyDescent="0.25">
      <c r="A133" s="41" t="s">
        <v>231</v>
      </c>
      <c r="B133" s="21" t="s">
        <v>358</v>
      </c>
      <c r="C133" s="19" t="s">
        <v>434</v>
      </c>
      <c r="D133" s="19" t="s">
        <v>123</v>
      </c>
      <c r="E133" s="56">
        <v>992</v>
      </c>
      <c r="F133" s="56">
        <v>9</v>
      </c>
      <c r="G133" s="56">
        <v>147</v>
      </c>
      <c r="H133" s="57">
        <v>9</v>
      </c>
      <c r="I133" s="53">
        <f t="shared" si="51"/>
        <v>1840358.3999999999</v>
      </c>
      <c r="J133" s="54">
        <f t="shared" si="52"/>
        <v>25045.199999999997</v>
      </c>
      <c r="K133" s="54">
        <f t="shared" si="53"/>
        <v>545428.80000000005</v>
      </c>
      <c r="L133" s="55">
        <f t="shared" si="54"/>
        <v>33393.599999999999</v>
      </c>
      <c r="M133" s="53">
        <f t="shared" ref="M133:M196" si="55">I133*0.1</f>
        <v>184035.84</v>
      </c>
      <c r="N133" s="54">
        <f t="shared" ref="N133:N196" si="56">J133*0.1</f>
        <v>2504.52</v>
      </c>
      <c r="O133" s="54">
        <f t="shared" ref="O133:O196" si="57">K133*0.1</f>
        <v>54542.880000000005</v>
      </c>
      <c r="P133" s="55">
        <f t="shared" ref="P133:P196" si="58">L133*0.1</f>
        <v>3339.36</v>
      </c>
      <c r="Q133" s="53">
        <f t="shared" ref="Q133:Q196" si="59">SUM(I133:P133)</f>
        <v>2688648.5999999996</v>
      </c>
      <c r="R133" s="75">
        <v>416444.00000000006</v>
      </c>
      <c r="S133" s="75">
        <f t="shared" ref="S133:S196" si="60">Q133-R133</f>
        <v>2272204.5999999996</v>
      </c>
      <c r="T133" s="12"/>
      <c r="U133" s="12"/>
      <c r="V133" s="12"/>
      <c r="W133" s="12"/>
      <c r="X133" s="12"/>
    </row>
    <row r="134" spans="1:24" s="28" customFormat="1" ht="50.1" customHeight="1" x14ac:dyDescent="0.25">
      <c r="A134" s="41" t="s">
        <v>231</v>
      </c>
      <c r="B134" s="21" t="s">
        <v>358</v>
      </c>
      <c r="C134" s="19" t="s">
        <v>435</v>
      </c>
      <c r="D134" s="19" t="s">
        <v>124</v>
      </c>
      <c r="E134" s="56">
        <v>22</v>
      </c>
      <c r="F134" s="56">
        <v>3</v>
      </c>
      <c r="G134" s="56">
        <v>1</v>
      </c>
      <c r="H134" s="57">
        <v>0</v>
      </c>
      <c r="I134" s="53">
        <f t="shared" si="51"/>
        <v>40814.399999999994</v>
      </c>
      <c r="J134" s="54">
        <f t="shared" si="52"/>
        <v>8348.4</v>
      </c>
      <c r="K134" s="54">
        <f t="shared" si="53"/>
        <v>3710.3999999999996</v>
      </c>
      <c r="L134" s="55">
        <f t="shared" si="54"/>
        <v>0</v>
      </c>
      <c r="M134" s="53">
        <f t="shared" si="55"/>
        <v>4081.4399999999996</v>
      </c>
      <c r="N134" s="54">
        <f t="shared" si="56"/>
        <v>834.84</v>
      </c>
      <c r="O134" s="54">
        <f t="shared" si="57"/>
        <v>371.03999999999996</v>
      </c>
      <c r="P134" s="55">
        <f t="shared" si="58"/>
        <v>0</v>
      </c>
      <c r="Q134" s="53">
        <f t="shared" si="59"/>
        <v>58160.52</v>
      </c>
      <c r="R134" s="75">
        <v>14160</v>
      </c>
      <c r="S134" s="75">
        <f t="shared" si="60"/>
        <v>44000.52</v>
      </c>
      <c r="T134" s="12"/>
      <c r="U134" s="12"/>
      <c r="V134" s="12"/>
      <c r="W134" s="12"/>
      <c r="X134" s="12"/>
    </row>
    <row r="135" spans="1:24" s="28" customFormat="1" ht="50.1" customHeight="1" x14ac:dyDescent="0.25">
      <c r="A135" s="41" t="s">
        <v>231</v>
      </c>
      <c r="B135" s="21" t="s">
        <v>358</v>
      </c>
      <c r="C135" s="19" t="s">
        <v>436</v>
      </c>
      <c r="D135" s="19" t="s">
        <v>125</v>
      </c>
      <c r="E135" s="56">
        <v>68</v>
      </c>
      <c r="F135" s="56">
        <v>7</v>
      </c>
      <c r="G135" s="56">
        <v>21</v>
      </c>
      <c r="H135" s="57">
        <v>0</v>
      </c>
      <c r="I135" s="53">
        <f t="shared" si="51"/>
        <v>126153.59999999999</v>
      </c>
      <c r="J135" s="54">
        <f t="shared" si="52"/>
        <v>19479.600000000002</v>
      </c>
      <c r="K135" s="54">
        <f t="shared" si="53"/>
        <v>77918.399999999994</v>
      </c>
      <c r="L135" s="55">
        <f t="shared" si="54"/>
        <v>0</v>
      </c>
      <c r="M135" s="53">
        <f t="shared" si="55"/>
        <v>12615.36</v>
      </c>
      <c r="N135" s="54">
        <f t="shared" si="56"/>
        <v>1947.9600000000003</v>
      </c>
      <c r="O135" s="54">
        <f t="shared" si="57"/>
        <v>7791.84</v>
      </c>
      <c r="P135" s="55">
        <f t="shared" si="58"/>
        <v>0</v>
      </c>
      <c r="Q135" s="53">
        <f t="shared" si="59"/>
        <v>245906.75999999995</v>
      </c>
      <c r="R135" s="75">
        <v>36045</v>
      </c>
      <c r="S135" s="75">
        <f t="shared" si="60"/>
        <v>209861.75999999995</v>
      </c>
      <c r="T135" s="12"/>
      <c r="U135" s="12"/>
      <c r="V135" s="12"/>
      <c r="W135" s="12"/>
      <c r="X135" s="12"/>
    </row>
    <row r="136" spans="1:24" s="28" customFormat="1" ht="50.1" customHeight="1" x14ac:dyDescent="0.25">
      <c r="A136" s="41" t="s">
        <v>231</v>
      </c>
      <c r="B136" s="21" t="s">
        <v>358</v>
      </c>
      <c r="C136" s="19" t="s">
        <v>437</v>
      </c>
      <c r="D136" s="19" t="s">
        <v>126</v>
      </c>
      <c r="E136" s="56">
        <v>350</v>
      </c>
      <c r="F136" s="56">
        <v>15</v>
      </c>
      <c r="G136" s="56">
        <v>40</v>
      </c>
      <c r="H136" s="57">
        <v>1</v>
      </c>
      <c r="I136" s="53">
        <f t="shared" si="51"/>
        <v>649320</v>
      </c>
      <c r="J136" s="54">
        <f t="shared" si="52"/>
        <v>41742</v>
      </c>
      <c r="K136" s="54">
        <f t="shared" si="53"/>
        <v>148416</v>
      </c>
      <c r="L136" s="55">
        <f t="shared" si="54"/>
        <v>3710.3999999999996</v>
      </c>
      <c r="M136" s="53">
        <f t="shared" si="55"/>
        <v>64932</v>
      </c>
      <c r="N136" s="54">
        <f t="shared" si="56"/>
        <v>4174.2</v>
      </c>
      <c r="O136" s="54">
        <f t="shared" si="57"/>
        <v>14841.6</v>
      </c>
      <c r="P136" s="55">
        <f t="shared" si="58"/>
        <v>371.03999999999996</v>
      </c>
      <c r="Q136" s="53">
        <f t="shared" si="59"/>
        <v>927507.24</v>
      </c>
      <c r="R136" s="75">
        <v>148040</v>
      </c>
      <c r="S136" s="75">
        <f t="shared" si="60"/>
        <v>779467.24</v>
      </c>
      <c r="T136" s="12"/>
      <c r="U136" s="12"/>
      <c r="V136" s="12"/>
      <c r="W136" s="12"/>
      <c r="X136" s="12"/>
    </row>
    <row r="137" spans="1:24" s="28" customFormat="1" ht="50.1" customHeight="1" x14ac:dyDescent="0.25">
      <c r="A137" s="41" t="s">
        <v>231</v>
      </c>
      <c r="B137" s="21" t="s">
        <v>358</v>
      </c>
      <c r="C137" s="19" t="s">
        <v>438</v>
      </c>
      <c r="D137" s="19" t="s">
        <v>127</v>
      </c>
      <c r="E137" s="56">
        <v>56</v>
      </c>
      <c r="F137" s="56">
        <v>0</v>
      </c>
      <c r="G137" s="56">
        <v>6</v>
      </c>
      <c r="H137" s="57">
        <v>0</v>
      </c>
      <c r="I137" s="53">
        <f t="shared" si="51"/>
        <v>103891.20000000001</v>
      </c>
      <c r="J137" s="54">
        <f t="shared" si="52"/>
        <v>0</v>
      </c>
      <c r="K137" s="54">
        <f t="shared" si="53"/>
        <v>22262.399999999998</v>
      </c>
      <c r="L137" s="55">
        <f t="shared" si="54"/>
        <v>0</v>
      </c>
      <c r="M137" s="53">
        <f t="shared" si="55"/>
        <v>10389.120000000003</v>
      </c>
      <c r="N137" s="54">
        <f t="shared" si="56"/>
        <v>0</v>
      </c>
      <c r="O137" s="54">
        <f t="shared" si="57"/>
        <v>2226.2399999999998</v>
      </c>
      <c r="P137" s="55">
        <f t="shared" si="58"/>
        <v>0</v>
      </c>
      <c r="Q137" s="53">
        <f t="shared" si="59"/>
        <v>138768.95999999999</v>
      </c>
      <c r="R137" s="75">
        <v>32826</v>
      </c>
      <c r="S137" s="75">
        <f t="shared" si="60"/>
        <v>105942.95999999999</v>
      </c>
      <c r="T137" s="12"/>
      <c r="U137" s="12"/>
      <c r="V137" s="12"/>
      <c r="W137" s="12"/>
      <c r="X137" s="12"/>
    </row>
    <row r="138" spans="1:24" s="28" customFormat="1" ht="50.1" customHeight="1" x14ac:dyDescent="0.25">
      <c r="A138" s="41" t="s">
        <v>231</v>
      </c>
      <c r="B138" s="21" t="s">
        <v>358</v>
      </c>
      <c r="C138" s="19" t="s">
        <v>439</v>
      </c>
      <c r="D138" s="19" t="s">
        <v>128</v>
      </c>
      <c r="E138" s="56">
        <v>433</v>
      </c>
      <c r="F138" s="56">
        <v>24</v>
      </c>
      <c r="G138" s="56">
        <v>65</v>
      </c>
      <c r="H138" s="57">
        <v>2</v>
      </c>
      <c r="I138" s="53">
        <f t="shared" si="51"/>
        <v>803301.60000000009</v>
      </c>
      <c r="J138" s="54">
        <f t="shared" si="52"/>
        <v>66787.199999999997</v>
      </c>
      <c r="K138" s="54">
        <f t="shared" si="53"/>
        <v>241176</v>
      </c>
      <c r="L138" s="55">
        <f t="shared" si="54"/>
        <v>7420.7999999999993</v>
      </c>
      <c r="M138" s="53">
        <f t="shared" si="55"/>
        <v>80330.160000000018</v>
      </c>
      <c r="N138" s="54">
        <f t="shared" si="56"/>
        <v>6678.72</v>
      </c>
      <c r="O138" s="54">
        <f t="shared" si="57"/>
        <v>24117.600000000002</v>
      </c>
      <c r="P138" s="55">
        <f t="shared" si="58"/>
        <v>742.07999999999993</v>
      </c>
      <c r="Q138" s="53">
        <f t="shared" si="59"/>
        <v>1230554.1600000001</v>
      </c>
      <c r="R138" s="75">
        <v>151259</v>
      </c>
      <c r="S138" s="75">
        <f t="shared" si="60"/>
        <v>1079295.1600000001</v>
      </c>
      <c r="T138" s="12"/>
      <c r="U138" s="12"/>
      <c r="V138" s="12"/>
      <c r="W138" s="12"/>
      <c r="X138" s="12"/>
    </row>
    <row r="139" spans="1:24" s="28" customFormat="1" ht="50.1" customHeight="1" x14ac:dyDescent="0.25">
      <c r="A139" s="41" t="s">
        <v>231</v>
      </c>
      <c r="B139" s="21" t="s">
        <v>358</v>
      </c>
      <c r="C139" s="19" t="s">
        <v>440</v>
      </c>
      <c r="D139" s="19" t="s">
        <v>129</v>
      </c>
      <c r="E139" s="56">
        <v>39</v>
      </c>
      <c r="F139" s="56">
        <v>0</v>
      </c>
      <c r="G139" s="56">
        <v>7</v>
      </c>
      <c r="H139" s="57">
        <v>0</v>
      </c>
      <c r="I139" s="53">
        <f t="shared" si="51"/>
        <v>72352.799999999988</v>
      </c>
      <c r="J139" s="54">
        <f t="shared" si="52"/>
        <v>0</v>
      </c>
      <c r="K139" s="54">
        <f t="shared" si="53"/>
        <v>25972.800000000003</v>
      </c>
      <c r="L139" s="55">
        <f t="shared" si="54"/>
        <v>0</v>
      </c>
      <c r="M139" s="53">
        <f t="shared" si="55"/>
        <v>7235.2799999999988</v>
      </c>
      <c r="N139" s="54">
        <f t="shared" si="56"/>
        <v>0</v>
      </c>
      <c r="O139" s="54">
        <f t="shared" si="57"/>
        <v>2597.2800000000007</v>
      </c>
      <c r="P139" s="55">
        <f t="shared" si="58"/>
        <v>0</v>
      </c>
      <c r="Q139" s="53">
        <f t="shared" si="59"/>
        <v>108158.15999999999</v>
      </c>
      <c r="R139" s="75">
        <v>12873</v>
      </c>
      <c r="S139" s="75">
        <f t="shared" si="60"/>
        <v>95285.159999999989</v>
      </c>
      <c r="T139" s="12"/>
      <c r="U139" s="12"/>
      <c r="V139" s="12"/>
      <c r="W139" s="12"/>
      <c r="X139" s="12"/>
    </row>
    <row r="140" spans="1:24" s="28" customFormat="1" ht="50.1" customHeight="1" x14ac:dyDescent="0.25">
      <c r="A140" s="41" t="s">
        <v>231</v>
      </c>
      <c r="B140" s="21" t="s">
        <v>358</v>
      </c>
      <c r="C140" s="19" t="s">
        <v>441</v>
      </c>
      <c r="D140" s="19" t="s">
        <v>130</v>
      </c>
      <c r="E140" s="56">
        <v>668</v>
      </c>
      <c r="F140" s="56">
        <v>43</v>
      </c>
      <c r="G140" s="56">
        <v>95</v>
      </c>
      <c r="H140" s="57">
        <v>6</v>
      </c>
      <c r="I140" s="53">
        <f t="shared" si="51"/>
        <v>1239273.6000000001</v>
      </c>
      <c r="J140" s="54">
        <f t="shared" si="52"/>
        <v>119660.40000000001</v>
      </c>
      <c r="K140" s="54">
        <f t="shared" si="53"/>
        <v>352488</v>
      </c>
      <c r="L140" s="55">
        <f t="shared" si="54"/>
        <v>22262.399999999998</v>
      </c>
      <c r="M140" s="53">
        <f t="shared" si="55"/>
        <v>123927.36000000002</v>
      </c>
      <c r="N140" s="54">
        <f t="shared" si="56"/>
        <v>11966.04</v>
      </c>
      <c r="O140" s="54">
        <f t="shared" si="57"/>
        <v>35248.800000000003</v>
      </c>
      <c r="P140" s="55">
        <f t="shared" si="58"/>
        <v>2226.2399999999998</v>
      </c>
      <c r="Q140" s="53">
        <f t="shared" si="59"/>
        <v>1907052.84</v>
      </c>
      <c r="R140" s="75">
        <v>352078</v>
      </c>
      <c r="S140" s="75">
        <f t="shared" si="60"/>
        <v>1554974.84</v>
      </c>
      <c r="T140" s="12"/>
      <c r="U140" s="12"/>
      <c r="V140" s="12"/>
      <c r="W140" s="12"/>
      <c r="X140" s="12"/>
    </row>
    <row r="141" spans="1:24" s="28" customFormat="1" ht="50.1" customHeight="1" x14ac:dyDescent="0.25">
      <c r="A141" s="41" t="s">
        <v>231</v>
      </c>
      <c r="B141" s="21" t="s">
        <v>358</v>
      </c>
      <c r="C141" s="19" t="s">
        <v>442</v>
      </c>
      <c r="D141" s="19" t="s">
        <v>131</v>
      </c>
      <c r="E141" s="56">
        <v>554</v>
      </c>
      <c r="F141" s="56">
        <v>24</v>
      </c>
      <c r="G141" s="56">
        <v>142</v>
      </c>
      <c r="H141" s="57">
        <v>35</v>
      </c>
      <c r="I141" s="53">
        <f t="shared" si="51"/>
        <v>1027780.7999999999</v>
      </c>
      <c r="J141" s="54">
        <f t="shared" si="52"/>
        <v>66787.199999999997</v>
      </c>
      <c r="K141" s="54">
        <f t="shared" si="53"/>
        <v>526876.80000000005</v>
      </c>
      <c r="L141" s="55">
        <f t="shared" si="54"/>
        <v>129864</v>
      </c>
      <c r="M141" s="53">
        <f t="shared" si="55"/>
        <v>102778.08</v>
      </c>
      <c r="N141" s="54">
        <f t="shared" si="56"/>
        <v>6678.72</v>
      </c>
      <c r="O141" s="54">
        <f t="shared" si="57"/>
        <v>52687.680000000008</v>
      </c>
      <c r="P141" s="55">
        <f t="shared" si="58"/>
        <v>12986.400000000001</v>
      </c>
      <c r="Q141" s="53">
        <f t="shared" si="59"/>
        <v>1926439.68</v>
      </c>
      <c r="R141" s="75">
        <v>211119</v>
      </c>
      <c r="S141" s="75">
        <f t="shared" si="60"/>
        <v>1715320.68</v>
      </c>
      <c r="T141" s="12"/>
      <c r="U141" s="12"/>
      <c r="V141" s="12"/>
      <c r="W141" s="12"/>
      <c r="X141" s="12"/>
    </row>
    <row r="142" spans="1:24" s="28" customFormat="1" ht="50.1" customHeight="1" x14ac:dyDescent="0.25">
      <c r="A142" s="41" t="s">
        <v>231</v>
      </c>
      <c r="B142" s="21" t="s">
        <v>358</v>
      </c>
      <c r="C142" s="19" t="s">
        <v>443</v>
      </c>
      <c r="D142" s="19" t="s">
        <v>132</v>
      </c>
      <c r="E142" s="56">
        <v>313</v>
      </c>
      <c r="F142" s="56">
        <v>11</v>
      </c>
      <c r="G142" s="56">
        <v>43</v>
      </c>
      <c r="H142" s="57">
        <v>0</v>
      </c>
      <c r="I142" s="53">
        <f t="shared" si="51"/>
        <v>580677.6</v>
      </c>
      <c r="J142" s="54">
        <f t="shared" si="52"/>
        <v>30610.799999999999</v>
      </c>
      <c r="K142" s="54">
        <f t="shared" si="53"/>
        <v>159547.20000000001</v>
      </c>
      <c r="L142" s="55">
        <f t="shared" si="54"/>
        <v>0</v>
      </c>
      <c r="M142" s="53">
        <f t="shared" si="55"/>
        <v>58067.76</v>
      </c>
      <c r="N142" s="54">
        <f t="shared" si="56"/>
        <v>3061.08</v>
      </c>
      <c r="O142" s="54">
        <f t="shared" si="57"/>
        <v>15954.720000000001</v>
      </c>
      <c r="P142" s="55">
        <f t="shared" si="58"/>
        <v>0</v>
      </c>
      <c r="Q142" s="53">
        <f t="shared" si="59"/>
        <v>847919.16</v>
      </c>
      <c r="R142" s="75">
        <v>161557.00000000003</v>
      </c>
      <c r="S142" s="75">
        <f t="shared" si="60"/>
        <v>686362.16</v>
      </c>
      <c r="T142" s="12"/>
      <c r="U142" s="12"/>
      <c r="V142" s="12"/>
      <c r="W142" s="12"/>
      <c r="X142" s="12"/>
    </row>
    <row r="143" spans="1:24" s="28" customFormat="1" ht="50.1" customHeight="1" x14ac:dyDescent="0.25">
      <c r="A143" s="41" t="s">
        <v>231</v>
      </c>
      <c r="B143" s="21" t="s">
        <v>358</v>
      </c>
      <c r="C143" s="19" t="s">
        <v>444</v>
      </c>
      <c r="D143" s="19" t="s">
        <v>133</v>
      </c>
      <c r="E143" s="56">
        <v>27</v>
      </c>
      <c r="F143" s="56">
        <v>1</v>
      </c>
      <c r="G143" s="56">
        <v>22</v>
      </c>
      <c r="H143" s="57">
        <v>1</v>
      </c>
      <c r="I143" s="53">
        <f t="shared" si="51"/>
        <v>50090.399999999994</v>
      </c>
      <c r="J143" s="54">
        <f t="shared" si="52"/>
        <v>2782.7999999999997</v>
      </c>
      <c r="K143" s="54">
        <f t="shared" si="53"/>
        <v>81628.799999999988</v>
      </c>
      <c r="L143" s="55">
        <f t="shared" si="54"/>
        <v>3710.3999999999996</v>
      </c>
      <c r="M143" s="53">
        <f t="shared" si="55"/>
        <v>5009.04</v>
      </c>
      <c r="N143" s="54">
        <f t="shared" si="56"/>
        <v>278.27999999999997</v>
      </c>
      <c r="O143" s="54">
        <f t="shared" si="57"/>
        <v>8162.8799999999992</v>
      </c>
      <c r="P143" s="55">
        <f t="shared" si="58"/>
        <v>371.03999999999996</v>
      </c>
      <c r="Q143" s="53">
        <f t="shared" si="59"/>
        <v>152033.64000000001</v>
      </c>
      <c r="R143" s="75">
        <v>12873</v>
      </c>
      <c r="S143" s="75">
        <f t="shared" si="60"/>
        <v>139160.64000000001</v>
      </c>
      <c r="T143" s="12"/>
      <c r="U143" s="12"/>
      <c r="V143" s="12"/>
      <c r="W143" s="12"/>
      <c r="X143" s="12"/>
    </row>
    <row r="144" spans="1:24" s="28" customFormat="1" ht="50.1" customHeight="1" x14ac:dyDescent="0.25">
      <c r="A144" s="41" t="s">
        <v>231</v>
      </c>
      <c r="B144" s="21" t="s">
        <v>358</v>
      </c>
      <c r="C144" s="19" t="s">
        <v>445</v>
      </c>
      <c r="D144" s="19" t="s">
        <v>134</v>
      </c>
      <c r="E144" s="56">
        <v>39</v>
      </c>
      <c r="F144" s="56">
        <v>0</v>
      </c>
      <c r="G144" s="56">
        <v>5</v>
      </c>
      <c r="H144" s="57">
        <v>2</v>
      </c>
      <c r="I144" s="53">
        <f t="shared" si="51"/>
        <v>72352.799999999988</v>
      </c>
      <c r="J144" s="54">
        <f t="shared" si="52"/>
        <v>0</v>
      </c>
      <c r="K144" s="54">
        <f t="shared" si="53"/>
        <v>18552</v>
      </c>
      <c r="L144" s="55">
        <f t="shared" si="54"/>
        <v>7420.7999999999993</v>
      </c>
      <c r="M144" s="53">
        <f t="shared" si="55"/>
        <v>7235.2799999999988</v>
      </c>
      <c r="N144" s="54">
        <f t="shared" si="56"/>
        <v>0</v>
      </c>
      <c r="O144" s="54">
        <f t="shared" si="57"/>
        <v>1855.2</v>
      </c>
      <c r="P144" s="55">
        <f t="shared" si="58"/>
        <v>742.07999999999993</v>
      </c>
      <c r="Q144" s="53">
        <f t="shared" si="59"/>
        <v>108158.15999999999</v>
      </c>
      <c r="R144" s="75">
        <v>64883.000000000007</v>
      </c>
      <c r="S144" s="75">
        <f t="shared" si="60"/>
        <v>43275.159999999982</v>
      </c>
      <c r="T144" s="12"/>
      <c r="U144" s="12"/>
      <c r="V144" s="12"/>
      <c r="W144" s="12"/>
      <c r="X144" s="12"/>
    </row>
    <row r="145" spans="1:24" s="28" customFormat="1" ht="50.1" customHeight="1" x14ac:dyDescent="0.25">
      <c r="A145" s="41" t="s">
        <v>231</v>
      </c>
      <c r="B145" s="21" t="s">
        <v>358</v>
      </c>
      <c r="C145" s="19" t="s">
        <v>446</v>
      </c>
      <c r="D145" s="19" t="s">
        <v>135</v>
      </c>
      <c r="E145" s="56">
        <v>456</v>
      </c>
      <c r="F145" s="56">
        <v>35</v>
      </c>
      <c r="G145" s="56">
        <v>59</v>
      </c>
      <c r="H145" s="57">
        <v>2</v>
      </c>
      <c r="I145" s="53">
        <f t="shared" si="51"/>
        <v>845971.2</v>
      </c>
      <c r="J145" s="54">
        <f t="shared" si="52"/>
        <v>97398</v>
      </c>
      <c r="K145" s="54">
        <f t="shared" si="53"/>
        <v>218913.59999999998</v>
      </c>
      <c r="L145" s="55">
        <f t="shared" si="54"/>
        <v>7420.7999999999993</v>
      </c>
      <c r="M145" s="53">
        <f t="shared" si="55"/>
        <v>84597.119999999995</v>
      </c>
      <c r="N145" s="54">
        <f t="shared" si="56"/>
        <v>9739.8000000000011</v>
      </c>
      <c r="O145" s="54">
        <f t="shared" si="57"/>
        <v>21891.360000000001</v>
      </c>
      <c r="P145" s="55">
        <f t="shared" si="58"/>
        <v>742.07999999999993</v>
      </c>
      <c r="Q145" s="53">
        <f t="shared" si="59"/>
        <v>1286673.96</v>
      </c>
      <c r="R145" s="75">
        <v>196315</v>
      </c>
      <c r="S145" s="75">
        <f t="shared" si="60"/>
        <v>1090358.96</v>
      </c>
      <c r="T145" s="12"/>
      <c r="U145" s="12"/>
      <c r="V145" s="12"/>
      <c r="W145" s="12"/>
      <c r="X145" s="12"/>
    </row>
    <row r="146" spans="1:24" s="28" customFormat="1" ht="50.1" customHeight="1" x14ac:dyDescent="0.25">
      <c r="A146" s="41" t="s">
        <v>231</v>
      </c>
      <c r="B146" s="21" t="s">
        <v>358</v>
      </c>
      <c r="C146" s="19" t="s">
        <v>448</v>
      </c>
      <c r="D146" s="19" t="s">
        <v>136</v>
      </c>
      <c r="E146" s="56">
        <v>47</v>
      </c>
      <c r="F146" s="56">
        <v>0</v>
      </c>
      <c r="G146" s="56">
        <v>4</v>
      </c>
      <c r="H146" s="57">
        <v>0</v>
      </c>
      <c r="I146" s="53">
        <f t="shared" si="51"/>
        <v>87194.4</v>
      </c>
      <c r="J146" s="54">
        <f t="shared" si="52"/>
        <v>0</v>
      </c>
      <c r="K146" s="54">
        <f t="shared" si="53"/>
        <v>14841.599999999999</v>
      </c>
      <c r="L146" s="55">
        <f t="shared" si="54"/>
        <v>0</v>
      </c>
      <c r="M146" s="53">
        <f t="shared" si="55"/>
        <v>8719.44</v>
      </c>
      <c r="N146" s="54">
        <f t="shared" si="56"/>
        <v>0</v>
      </c>
      <c r="O146" s="54">
        <f t="shared" si="57"/>
        <v>1484.1599999999999</v>
      </c>
      <c r="P146" s="55">
        <f t="shared" si="58"/>
        <v>0</v>
      </c>
      <c r="Q146" s="53">
        <f t="shared" si="59"/>
        <v>112239.6</v>
      </c>
      <c r="R146" s="75">
        <v>23172</v>
      </c>
      <c r="S146" s="75">
        <f t="shared" si="60"/>
        <v>89067.6</v>
      </c>
      <c r="T146" s="12"/>
      <c r="U146" s="12"/>
      <c r="V146" s="12"/>
      <c r="W146" s="12"/>
      <c r="X146" s="12"/>
    </row>
    <row r="147" spans="1:24" s="28" customFormat="1" ht="50.1" customHeight="1" x14ac:dyDescent="0.25">
      <c r="A147" s="41" t="s">
        <v>231</v>
      </c>
      <c r="B147" s="21" t="s">
        <v>358</v>
      </c>
      <c r="C147" s="19" t="s">
        <v>449</v>
      </c>
      <c r="D147" s="19" t="s">
        <v>137</v>
      </c>
      <c r="E147" s="56">
        <v>367</v>
      </c>
      <c r="F147" s="56">
        <v>22</v>
      </c>
      <c r="G147" s="56">
        <v>40</v>
      </c>
      <c r="H147" s="57">
        <v>1</v>
      </c>
      <c r="I147" s="53">
        <f t="shared" si="51"/>
        <v>680858.39999999991</v>
      </c>
      <c r="J147" s="54">
        <f t="shared" si="52"/>
        <v>61221.599999999999</v>
      </c>
      <c r="K147" s="54">
        <f t="shared" si="53"/>
        <v>148416</v>
      </c>
      <c r="L147" s="55">
        <f t="shared" si="54"/>
        <v>3710.3999999999996</v>
      </c>
      <c r="M147" s="53">
        <f t="shared" si="55"/>
        <v>68085.84</v>
      </c>
      <c r="N147" s="54">
        <f t="shared" si="56"/>
        <v>6122.16</v>
      </c>
      <c r="O147" s="54">
        <f t="shared" si="57"/>
        <v>14841.6</v>
      </c>
      <c r="P147" s="55">
        <f t="shared" si="58"/>
        <v>371.03999999999996</v>
      </c>
      <c r="Q147" s="53">
        <f t="shared" si="59"/>
        <v>983627.03999999992</v>
      </c>
      <c r="R147" s="75">
        <v>163489</v>
      </c>
      <c r="S147" s="75">
        <f t="shared" si="60"/>
        <v>820138.03999999992</v>
      </c>
      <c r="T147" s="12"/>
      <c r="U147" s="12"/>
      <c r="V147" s="12"/>
      <c r="W147" s="12"/>
      <c r="X147" s="12"/>
    </row>
    <row r="148" spans="1:24" s="28" customFormat="1" ht="50.1" customHeight="1" x14ac:dyDescent="0.25">
      <c r="A148" s="41" t="s">
        <v>231</v>
      </c>
      <c r="B148" s="21" t="s">
        <v>358</v>
      </c>
      <c r="C148" s="19" t="s">
        <v>450</v>
      </c>
      <c r="D148" s="19" t="s">
        <v>138</v>
      </c>
      <c r="E148" s="56">
        <v>287</v>
      </c>
      <c r="F148" s="56">
        <v>5</v>
      </c>
      <c r="G148" s="56">
        <v>36</v>
      </c>
      <c r="H148" s="57">
        <v>2</v>
      </c>
      <c r="I148" s="53">
        <f t="shared" si="51"/>
        <v>532442.39999999991</v>
      </c>
      <c r="J148" s="54">
        <f t="shared" si="52"/>
        <v>13914</v>
      </c>
      <c r="K148" s="54">
        <f t="shared" si="53"/>
        <v>133574.39999999999</v>
      </c>
      <c r="L148" s="55">
        <f t="shared" si="54"/>
        <v>7420.7999999999993</v>
      </c>
      <c r="M148" s="53">
        <f t="shared" si="55"/>
        <v>53244.239999999991</v>
      </c>
      <c r="N148" s="54">
        <f t="shared" si="56"/>
        <v>1391.4</v>
      </c>
      <c r="O148" s="54">
        <f t="shared" si="57"/>
        <v>13357.44</v>
      </c>
      <c r="P148" s="55">
        <f t="shared" si="58"/>
        <v>742.07999999999993</v>
      </c>
      <c r="Q148" s="53">
        <f t="shared" si="59"/>
        <v>756086.75999999989</v>
      </c>
      <c r="R148" s="75">
        <v>109421.00000000001</v>
      </c>
      <c r="S148" s="75">
        <f t="shared" si="60"/>
        <v>646665.75999999989</v>
      </c>
      <c r="T148" s="12"/>
      <c r="U148" s="12"/>
      <c r="V148" s="12"/>
      <c r="W148" s="12"/>
      <c r="X148" s="12"/>
    </row>
    <row r="149" spans="1:24" s="28" customFormat="1" ht="50.1" customHeight="1" x14ac:dyDescent="0.25">
      <c r="A149" s="41" t="s">
        <v>231</v>
      </c>
      <c r="B149" s="21" t="s">
        <v>358</v>
      </c>
      <c r="C149" s="19" t="s">
        <v>451</v>
      </c>
      <c r="D149" s="19" t="s">
        <v>139</v>
      </c>
      <c r="E149" s="56">
        <v>68</v>
      </c>
      <c r="F149" s="56">
        <v>2</v>
      </c>
      <c r="G149" s="56">
        <v>6</v>
      </c>
      <c r="H149" s="57">
        <v>0</v>
      </c>
      <c r="I149" s="53">
        <f t="shared" si="51"/>
        <v>126153.59999999999</v>
      </c>
      <c r="J149" s="54">
        <f t="shared" si="52"/>
        <v>5565.5999999999995</v>
      </c>
      <c r="K149" s="54">
        <f t="shared" si="53"/>
        <v>22262.399999999998</v>
      </c>
      <c r="L149" s="55">
        <f t="shared" si="54"/>
        <v>0</v>
      </c>
      <c r="M149" s="53">
        <f t="shared" si="55"/>
        <v>12615.36</v>
      </c>
      <c r="N149" s="54">
        <f t="shared" si="56"/>
        <v>556.55999999999995</v>
      </c>
      <c r="O149" s="54">
        <f t="shared" si="57"/>
        <v>2226.2399999999998</v>
      </c>
      <c r="P149" s="55">
        <f t="shared" si="58"/>
        <v>0</v>
      </c>
      <c r="Q149" s="53">
        <f t="shared" si="59"/>
        <v>169379.75999999995</v>
      </c>
      <c r="R149" s="75">
        <v>30896</v>
      </c>
      <c r="S149" s="75">
        <f t="shared" si="60"/>
        <v>138483.75999999995</v>
      </c>
      <c r="T149" s="12"/>
      <c r="U149" s="12"/>
      <c r="V149" s="12"/>
      <c r="W149" s="12"/>
      <c r="X149" s="12"/>
    </row>
    <row r="150" spans="1:24" s="28" customFormat="1" ht="50.1" customHeight="1" x14ac:dyDescent="0.25">
      <c r="A150" s="41" t="s">
        <v>231</v>
      </c>
      <c r="B150" s="21" t="s">
        <v>358</v>
      </c>
      <c r="C150" s="19" t="s">
        <v>452</v>
      </c>
      <c r="D150" s="19" t="s">
        <v>140</v>
      </c>
      <c r="E150" s="56">
        <v>42</v>
      </c>
      <c r="F150" s="56">
        <v>4</v>
      </c>
      <c r="G150" s="56">
        <v>6</v>
      </c>
      <c r="H150" s="57">
        <v>0</v>
      </c>
      <c r="I150" s="53">
        <f t="shared" si="51"/>
        <v>77918.399999999994</v>
      </c>
      <c r="J150" s="54">
        <f t="shared" si="52"/>
        <v>11131.199999999999</v>
      </c>
      <c r="K150" s="54">
        <f t="shared" si="53"/>
        <v>22262.399999999998</v>
      </c>
      <c r="L150" s="55">
        <f t="shared" si="54"/>
        <v>0</v>
      </c>
      <c r="M150" s="53">
        <f t="shared" si="55"/>
        <v>7791.84</v>
      </c>
      <c r="N150" s="54">
        <f t="shared" si="56"/>
        <v>1113.1199999999999</v>
      </c>
      <c r="O150" s="54">
        <f t="shared" si="57"/>
        <v>2226.2399999999998</v>
      </c>
      <c r="P150" s="55">
        <f t="shared" si="58"/>
        <v>0</v>
      </c>
      <c r="Q150" s="53">
        <f t="shared" si="59"/>
        <v>122443.19999999998</v>
      </c>
      <c r="R150" s="75">
        <v>22528</v>
      </c>
      <c r="S150" s="75">
        <f t="shared" si="60"/>
        <v>99915.199999999983</v>
      </c>
      <c r="T150" s="12"/>
      <c r="U150" s="12"/>
      <c r="V150" s="12"/>
      <c r="W150" s="12"/>
      <c r="X150" s="12"/>
    </row>
    <row r="151" spans="1:24" s="28" customFormat="1" ht="50.1" customHeight="1" x14ac:dyDescent="0.25">
      <c r="A151" s="41" t="s">
        <v>231</v>
      </c>
      <c r="B151" s="21" t="s">
        <v>358</v>
      </c>
      <c r="C151" s="19" t="s">
        <v>453</v>
      </c>
      <c r="D151" s="19" t="s">
        <v>141</v>
      </c>
      <c r="E151" s="56">
        <v>40</v>
      </c>
      <c r="F151" s="56">
        <v>1</v>
      </c>
      <c r="G151" s="56">
        <v>4</v>
      </c>
      <c r="H151" s="57">
        <v>0</v>
      </c>
      <c r="I151" s="53">
        <f t="shared" si="51"/>
        <v>74208</v>
      </c>
      <c r="J151" s="54">
        <f t="shared" si="52"/>
        <v>2782.7999999999997</v>
      </c>
      <c r="K151" s="54">
        <f t="shared" si="53"/>
        <v>14841.599999999999</v>
      </c>
      <c r="L151" s="55">
        <f t="shared" si="54"/>
        <v>0</v>
      </c>
      <c r="M151" s="53">
        <f t="shared" si="55"/>
        <v>7420.8</v>
      </c>
      <c r="N151" s="54">
        <f t="shared" si="56"/>
        <v>278.27999999999997</v>
      </c>
      <c r="O151" s="54">
        <f t="shared" si="57"/>
        <v>1484.1599999999999</v>
      </c>
      <c r="P151" s="55">
        <f t="shared" si="58"/>
        <v>0</v>
      </c>
      <c r="Q151" s="53">
        <f t="shared" si="59"/>
        <v>101015.64</v>
      </c>
      <c r="R151" s="75">
        <v>22528</v>
      </c>
      <c r="S151" s="75">
        <f t="shared" si="60"/>
        <v>78487.64</v>
      </c>
      <c r="T151" s="12"/>
      <c r="U151" s="12"/>
      <c r="V151" s="12"/>
      <c r="W151" s="12"/>
      <c r="X151" s="12"/>
    </row>
    <row r="152" spans="1:24" s="28" customFormat="1" ht="50.1" customHeight="1" x14ac:dyDescent="0.25">
      <c r="A152" s="41" t="s">
        <v>231</v>
      </c>
      <c r="B152" s="21" t="s">
        <v>358</v>
      </c>
      <c r="C152" s="19" t="s">
        <v>454</v>
      </c>
      <c r="D152" s="19" t="s">
        <v>142</v>
      </c>
      <c r="E152" s="56">
        <v>20</v>
      </c>
      <c r="F152" s="56">
        <v>2</v>
      </c>
      <c r="G152" s="56">
        <v>3</v>
      </c>
      <c r="H152" s="57">
        <v>0</v>
      </c>
      <c r="I152" s="53">
        <f t="shared" si="51"/>
        <v>37104</v>
      </c>
      <c r="J152" s="54">
        <f t="shared" si="52"/>
        <v>5565.5999999999995</v>
      </c>
      <c r="K152" s="54">
        <f t="shared" si="53"/>
        <v>11131.199999999999</v>
      </c>
      <c r="L152" s="55">
        <f t="shared" si="54"/>
        <v>0</v>
      </c>
      <c r="M152" s="53">
        <f t="shared" si="55"/>
        <v>3710.4</v>
      </c>
      <c r="N152" s="54">
        <f t="shared" si="56"/>
        <v>556.55999999999995</v>
      </c>
      <c r="O152" s="54">
        <f t="shared" si="57"/>
        <v>1113.1199999999999</v>
      </c>
      <c r="P152" s="55">
        <f t="shared" si="58"/>
        <v>0</v>
      </c>
      <c r="Q152" s="53">
        <f t="shared" si="59"/>
        <v>59180.88</v>
      </c>
      <c r="R152" s="75">
        <v>11586</v>
      </c>
      <c r="S152" s="75">
        <f t="shared" si="60"/>
        <v>47594.879999999997</v>
      </c>
      <c r="T152" s="12"/>
      <c r="U152" s="12"/>
      <c r="V152" s="12"/>
      <c r="W152" s="12"/>
      <c r="X152" s="12"/>
    </row>
    <row r="153" spans="1:24" s="28" customFormat="1" ht="50.1" customHeight="1" x14ac:dyDescent="0.25">
      <c r="A153" s="41" t="s">
        <v>231</v>
      </c>
      <c r="B153" s="21" t="s">
        <v>358</v>
      </c>
      <c r="C153" s="19" t="s">
        <v>455</v>
      </c>
      <c r="D153" s="19" t="s">
        <v>143</v>
      </c>
      <c r="E153" s="56">
        <v>107</v>
      </c>
      <c r="F153" s="56">
        <v>1</v>
      </c>
      <c r="G153" s="56">
        <v>11</v>
      </c>
      <c r="H153" s="57">
        <v>0</v>
      </c>
      <c r="I153" s="53">
        <f t="shared" si="51"/>
        <v>198506.40000000002</v>
      </c>
      <c r="J153" s="54">
        <f t="shared" si="52"/>
        <v>2782.7999999999997</v>
      </c>
      <c r="K153" s="54">
        <f t="shared" si="53"/>
        <v>40814.399999999994</v>
      </c>
      <c r="L153" s="55">
        <f t="shared" si="54"/>
        <v>0</v>
      </c>
      <c r="M153" s="53">
        <f t="shared" si="55"/>
        <v>19850.640000000003</v>
      </c>
      <c r="N153" s="54">
        <f t="shared" si="56"/>
        <v>278.27999999999997</v>
      </c>
      <c r="O153" s="54">
        <f t="shared" si="57"/>
        <v>4081.4399999999996</v>
      </c>
      <c r="P153" s="55">
        <f t="shared" si="58"/>
        <v>0</v>
      </c>
      <c r="Q153" s="53">
        <f t="shared" si="59"/>
        <v>266313.96000000002</v>
      </c>
      <c r="R153" s="75">
        <v>28964.000000000004</v>
      </c>
      <c r="S153" s="75">
        <f t="shared" si="60"/>
        <v>237349.96000000002</v>
      </c>
      <c r="T153" s="12"/>
      <c r="U153" s="12"/>
      <c r="V153" s="12"/>
      <c r="W153" s="12"/>
      <c r="X153" s="12"/>
    </row>
    <row r="154" spans="1:24" s="28" customFormat="1" ht="50.1" customHeight="1" x14ac:dyDescent="0.25">
      <c r="A154" s="41" t="s">
        <v>231</v>
      </c>
      <c r="B154" s="21" t="s">
        <v>358</v>
      </c>
      <c r="C154" s="19" t="s">
        <v>456</v>
      </c>
      <c r="D154" s="19" t="s">
        <v>144</v>
      </c>
      <c r="E154" s="56">
        <v>12</v>
      </c>
      <c r="F154" s="56">
        <v>0</v>
      </c>
      <c r="G154" s="56">
        <v>0</v>
      </c>
      <c r="H154" s="57">
        <v>0</v>
      </c>
      <c r="I154" s="53">
        <f t="shared" si="51"/>
        <v>22262.399999999998</v>
      </c>
      <c r="J154" s="54">
        <f t="shared" si="52"/>
        <v>0</v>
      </c>
      <c r="K154" s="54">
        <f t="shared" si="53"/>
        <v>0</v>
      </c>
      <c r="L154" s="55">
        <f t="shared" si="54"/>
        <v>0</v>
      </c>
      <c r="M154" s="53">
        <f t="shared" si="55"/>
        <v>2226.2399999999998</v>
      </c>
      <c r="N154" s="54">
        <f t="shared" si="56"/>
        <v>0</v>
      </c>
      <c r="O154" s="54">
        <f t="shared" si="57"/>
        <v>0</v>
      </c>
      <c r="P154" s="55">
        <f t="shared" si="58"/>
        <v>0</v>
      </c>
      <c r="Q154" s="53">
        <f t="shared" si="59"/>
        <v>24488.639999999999</v>
      </c>
      <c r="R154" s="75">
        <v>4506</v>
      </c>
      <c r="S154" s="75">
        <f t="shared" si="60"/>
        <v>19982.64</v>
      </c>
      <c r="T154" s="12"/>
      <c r="U154" s="12"/>
      <c r="V154" s="12"/>
      <c r="W154" s="12"/>
      <c r="X154" s="12"/>
    </row>
    <row r="155" spans="1:24" s="28" customFormat="1" ht="50.1" customHeight="1" x14ac:dyDescent="0.25">
      <c r="A155" s="41" t="s">
        <v>231</v>
      </c>
      <c r="B155" s="21" t="s">
        <v>358</v>
      </c>
      <c r="C155" s="19" t="s">
        <v>457</v>
      </c>
      <c r="D155" s="19" t="s">
        <v>145</v>
      </c>
      <c r="E155" s="56">
        <v>425</v>
      </c>
      <c r="F155" s="56">
        <v>19</v>
      </c>
      <c r="G155" s="56">
        <v>63</v>
      </c>
      <c r="H155" s="57">
        <v>3</v>
      </c>
      <c r="I155" s="53">
        <f t="shared" si="51"/>
        <v>788460</v>
      </c>
      <c r="J155" s="54">
        <f t="shared" si="52"/>
        <v>52873.200000000004</v>
      </c>
      <c r="K155" s="54">
        <f t="shared" si="53"/>
        <v>233755.19999999998</v>
      </c>
      <c r="L155" s="55">
        <f t="shared" si="54"/>
        <v>11131.199999999999</v>
      </c>
      <c r="M155" s="53">
        <f t="shared" si="55"/>
        <v>78846</v>
      </c>
      <c r="N155" s="54">
        <f t="shared" si="56"/>
        <v>5287.3200000000006</v>
      </c>
      <c r="O155" s="54">
        <f t="shared" si="57"/>
        <v>23375.52</v>
      </c>
      <c r="P155" s="55">
        <f t="shared" si="58"/>
        <v>1113.1199999999999</v>
      </c>
      <c r="Q155" s="53">
        <f t="shared" si="59"/>
        <v>1194841.56</v>
      </c>
      <c r="R155" s="75">
        <v>205326</v>
      </c>
      <c r="S155" s="75">
        <f t="shared" si="60"/>
        <v>989515.56</v>
      </c>
      <c r="T155" s="12"/>
      <c r="U155" s="12"/>
      <c r="V155" s="12"/>
      <c r="W155" s="12"/>
      <c r="X155" s="12"/>
    </row>
    <row r="156" spans="1:24" s="28" customFormat="1" ht="50.1" customHeight="1" x14ac:dyDescent="0.25">
      <c r="A156" s="41" t="s">
        <v>231</v>
      </c>
      <c r="B156" s="21" t="s">
        <v>358</v>
      </c>
      <c r="C156" s="19" t="s">
        <v>458</v>
      </c>
      <c r="D156" s="19" t="s">
        <v>146</v>
      </c>
      <c r="E156" s="56">
        <v>6</v>
      </c>
      <c r="F156" s="56">
        <v>0</v>
      </c>
      <c r="G156" s="56">
        <v>0</v>
      </c>
      <c r="H156" s="57">
        <v>0</v>
      </c>
      <c r="I156" s="53">
        <f t="shared" si="51"/>
        <v>11131.199999999999</v>
      </c>
      <c r="J156" s="54">
        <f t="shared" si="52"/>
        <v>0</v>
      </c>
      <c r="K156" s="54">
        <f t="shared" si="53"/>
        <v>0</v>
      </c>
      <c r="L156" s="55">
        <f t="shared" si="54"/>
        <v>0</v>
      </c>
      <c r="M156" s="53">
        <f t="shared" si="55"/>
        <v>1113.1199999999999</v>
      </c>
      <c r="N156" s="54">
        <f t="shared" si="56"/>
        <v>0</v>
      </c>
      <c r="O156" s="54">
        <f t="shared" si="57"/>
        <v>0</v>
      </c>
      <c r="P156" s="55">
        <f t="shared" si="58"/>
        <v>0</v>
      </c>
      <c r="Q156" s="53">
        <f t="shared" si="59"/>
        <v>12244.32</v>
      </c>
      <c r="R156" s="75">
        <v>1931</v>
      </c>
      <c r="S156" s="75">
        <f t="shared" si="60"/>
        <v>10313.32</v>
      </c>
      <c r="T156" s="12"/>
      <c r="U156" s="12"/>
      <c r="V156" s="12"/>
      <c r="W156" s="12"/>
      <c r="X156" s="12"/>
    </row>
    <row r="157" spans="1:24" s="28" customFormat="1" ht="50.1" customHeight="1" x14ac:dyDescent="0.25">
      <c r="A157" s="41" t="s">
        <v>231</v>
      </c>
      <c r="B157" s="21" t="s">
        <v>358</v>
      </c>
      <c r="C157" s="19" t="s">
        <v>459</v>
      </c>
      <c r="D157" s="19" t="s">
        <v>147</v>
      </c>
      <c r="E157" s="56">
        <v>5</v>
      </c>
      <c r="F157" s="56">
        <v>0</v>
      </c>
      <c r="G157" s="56">
        <v>0</v>
      </c>
      <c r="H157" s="57">
        <v>0</v>
      </c>
      <c r="I157" s="53">
        <f t="shared" si="51"/>
        <v>9276</v>
      </c>
      <c r="J157" s="54">
        <f t="shared" si="52"/>
        <v>0</v>
      </c>
      <c r="K157" s="54">
        <f t="shared" si="53"/>
        <v>0</v>
      </c>
      <c r="L157" s="55">
        <f t="shared" si="54"/>
        <v>0</v>
      </c>
      <c r="M157" s="53">
        <f t="shared" si="55"/>
        <v>927.6</v>
      </c>
      <c r="N157" s="54">
        <f t="shared" si="56"/>
        <v>0</v>
      </c>
      <c r="O157" s="54">
        <f t="shared" si="57"/>
        <v>0</v>
      </c>
      <c r="P157" s="55">
        <f t="shared" si="58"/>
        <v>0</v>
      </c>
      <c r="Q157" s="53">
        <f t="shared" si="59"/>
        <v>10203.6</v>
      </c>
      <c r="R157" s="75">
        <v>3219</v>
      </c>
      <c r="S157" s="75">
        <f t="shared" si="60"/>
        <v>6984.6</v>
      </c>
      <c r="T157" s="12"/>
      <c r="U157" s="12"/>
      <c r="V157" s="12"/>
      <c r="W157" s="12"/>
      <c r="X157" s="12"/>
    </row>
    <row r="158" spans="1:24" s="28" customFormat="1" ht="50.1" customHeight="1" x14ac:dyDescent="0.25">
      <c r="A158" s="41" t="s">
        <v>231</v>
      </c>
      <c r="B158" s="21" t="s">
        <v>358</v>
      </c>
      <c r="C158" s="19" t="s">
        <v>460</v>
      </c>
      <c r="D158" s="19" t="s">
        <v>148</v>
      </c>
      <c r="E158" s="56">
        <v>311</v>
      </c>
      <c r="F158" s="56">
        <v>22</v>
      </c>
      <c r="G158" s="56">
        <v>46</v>
      </c>
      <c r="H158" s="57">
        <v>1</v>
      </c>
      <c r="I158" s="53">
        <f t="shared" si="51"/>
        <v>576967.19999999995</v>
      </c>
      <c r="J158" s="54">
        <f t="shared" si="52"/>
        <v>61221.599999999999</v>
      </c>
      <c r="K158" s="54">
        <f t="shared" si="53"/>
        <v>170678.39999999999</v>
      </c>
      <c r="L158" s="55">
        <f t="shared" si="54"/>
        <v>3710.3999999999996</v>
      </c>
      <c r="M158" s="53">
        <f t="shared" si="55"/>
        <v>57696.72</v>
      </c>
      <c r="N158" s="54">
        <f t="shared" si="56"/>
        <v>6122.16</v>
      </c>
      <c r="O158" s="54">
        <f t="shared" si="57"/>
        <v>17067.84</v>
      </c>
      <c r="P158" s="55">
        <f t="shared" si="58"/>
        <v>371.03999999999996</v>
      </c>
      <c r="Q158" s="53">
        <f t="shared" si="59"/>
        <v>893835.36</v>
      </c>
      <c r="R158" s="75">
        <v>147397.00000000003</v>
      </c>
      <c r="S158" s="75">
        <f t="shared" si="60"/>
        <v>746438.36</v>
      </c>
      <c r="T158" s="12"/>
      <c r="U158" s="12"/>
      <c r="V158" s="12"/>
      <c r="W158" s="12"/>
      <c r="X158" s="12"/>
    </row>
    <row r="159" spans="1:24" s="28" customFormat="1" ht="50.1" customHeight="1" x14ac:dyDescent="0.25">
      <c r="A159" s="41" t="s">
        <v>231</v>
      </c>
      <c r="B159" s="21" t="s">
        <v>358</v>
      </c>
      <c r="C159" s="19" t="s">
        <v>461</v>
      </c>
      <c r="D159" s="19" t="s">
        <v>149</v>
      </c>
      <c r="E159" s="56">
        <v>3</v>
      </c>
      <c r="F159" s="56">
        <v>0</v>
      </c>
      <c r="G159" s="56">
        <v>0</v>
      </c>
      <c r="H159" s="57">
        <v>0</v>
      </c>
      <c r="I159" s="53">
        <f t="shared" si="51"/>
        <v>5565.5999999999995</v>
      </c>
      <c r="J159" s="54">
        <f t="shared" si="52"/>
        <v>0</v>
      </c>
      <c r="K159" s="54">
        <f t="shared" si="53"/>
        <v>0</v>
      </c>
      <c r="L159" s="55">
        <f t="shared" si="54"/>
        <v>0</v>
      </c>
      <c r="M159" s="53">
        <f t="shared" si="55"/>
        <v>556.55999999999995</v>
      </c>
      <c r="N159" s="54">
        <f t="shared" si="56"/>
        <v>0</v>
      </c>
      <c r="O159" s="54">
        <f t="shared" si="57"/>
        <v>0</v>
      </c>
      <c r="P159" s="55">
        <f t="shared" si="58"/>
        <v>0</v>
      </c>
      <c r="Q159" s="53">
        <f t="shared" si="59"/>
        <v>6122.16</v>
      </c>
      <c r="R159" s="75">
        <v>5149</v>
      </c>
      <c r="S159" s="75">
        <f t="shared" si="60"/>
        <v>973.15999999999985</v>
      </c>
      <c r="T159" s="12"/>
      <c r="U159" s="12"/>
      <c r="V159" s="12"/>
      <c r="W159" s="12"/>
      <c r="X159" s="12"/>
    </row>
    <row r="160" spans="1:24" s="28" customFormat="1" ht="50.1" customHeight="1" x14ac:dyDescent="0.25">
      <c r="A160" s="41" t="s">
        <v>231</v>
      </c>
      <c r="B160" s="21" t="s">
        <v>358</v>
      </c>
      <c r="C160" s="19" t="s">
        <v>462</v>
      </c>
      <c r="D160" s="19" t="s">
        <v>150</v>
      </c>
      <c r="E160" s="56">
        <v>48</v>
      </c>
      <c r="F160" s="56">
        <v>5</v>
      </c>
      <c r="G160" s="56">
        <v>8</v>
      </c>
      <c r="H160" s="57">
        <v>0</v>
      </c>
      <c r="I160" s="53">
        <f t="shared" si="51"/>
        <v>89049.599999999991</v>
      </c>
      <c r="J160" s="54">
        <f t="shared" si="52"/>
        <v>13914</v>
      </c>
      <c r="K160" s="54">
        <f t="shared" si="53"/>
        <v>29683.199999999997</v>
      </c>
      <c r="L160" s="55">
        <f t="shared" si="54"/>
        <v>0</v>
      </c>
      <c r="M160" s="53">
        <f t="shared" si="55"/>
        <v>8904.9599999999991</v>
      </c>
      <c r="N160" s="54">
        <f t="shared" si="56"/>
        <v>1391.4</v>
      </c>
      <c r="O160" s="54">
        <f t="shared" si="57"/>
        <v>2968.3199999999997</v>
      </c>
      <c r="P160" s="55">
        <f t="shared" si="58"/>
        <v>0</v>
      </c>
      <c r="Q160" s="53">
        <f t="shared" si="59"/>
        <v>145911.47999999998</v>
      </c>
      <c r="R160" s="75">
        <v>27171</v>
      </c>
      <c r="S160" s="75">
        <f t="shared" si="60"/>
        <v>118740.47999999998</v>
      </c>
      <c r="T160" s="12"/>
      <c r="U160" s="12"/>
      <c r="V160" s="12"/>
      <c r="W160" s="12"/>
      <c r="X160" s="12"/>
    </row>
    <row r="161" spans="1:24" s="28" customFormat="1" ht="50.1" customHeight="1" x14ac:dyDescent="0.25">
      <c r="A161" s="41" t="s">
        <v>231</v>
      </c>
      <c r="B161" s="21" t="s">
        <v>358</v>
      </c>
      <c r="C161" s="19" t="s">
        <v>463</v>
      </c>
      <c r="D161" s="19" t="s">
        <v>151</v>
      </c>
      <c r="E161" s="56">
        <v>17</v>
      </c>
      <c r="F161" s="56">
        <v>0</v>
      </c>
      <c r="G161" s="56">
        <v>1</v>
      </c>
      <c r="H161" s="57">
        <v>0</v>
      </c>
      <c r="I161" s="53">
        <f t="shared" si="51"/>
        <v>31538.399999999998</v>
      </c>
      <c r="J161" s="54">
        <f t="shared" si="52"/>
        <v>0</v>
      </c>
      <c r="K161" s="54">
        <f t="shared" si="53"/>
        <v>3710.3999999999996</v>
      </c>
      <c r="L161" s="55">
        <f t="shared" si="54"/>
        <v>0</v>
      </c>
      <c r="M161" s="53">
        <f t="shared" si="55"/>
        <v>3153.84</v>
      </c>
      <c r="N161" s="54">
        <f t="shared" si="56"/>
        <v>0</v>
      </c>
      <c r="O161" s="54">
        <f t="shared" si="57"/>
        <v>371.03999999999996</v>
      </c>
      <c r="P161" s="55">
        <f t="shared" si="58"/>
        <v>0</v>
      </c>
      <c r="Q161" s="53">
        <f t="shared" si="59"/>
        <v>38773.68</v>
      </c>
      <c r="R161" s="75">
        <v>3862</v>
      </c>
      <c r="S161" s="75">
        <f t="shared" si="60"/>
        <v>34911.68</v>
      </c>
      <c r="T161" s="12"/>
      <c r="U161" s="12"/>
      <c r="V161" s="12"/>
      <c r="W161" s="12"/>
      <c r="X161" s="12"/>
    </row>
    <row r="162" spans="1:24" s="28" customFormat="1" ht="50.1" customHeight="1" x14ac:dyDescent="0.25">
      <c r="A162" s="41" t="s">
        <v>231</v>
      </c>
      <c r="B162" s="21" t="s">
        <v>358</v>
      </c>
      <c r="C162" s="19" t="s">
        <v>464</v>
      </c>
      <c r="D162" s="19" t="s">
        <v>152</v>
      </c>
      <c r="E162" s="56">
        <v>2510</v>
      </c>
      <c r="F162" s="56">
        <v>120</v>
      </c>
      <c r="G162" s="56">
        <v>336</v>
      </c>
      <c r="H162" s="57">
        <v>14</v>
      </c>
      <c r="I162" s="53">
        <f t="shared" si="51"/>
        <v>4656552</v>
      </c>
      <c r="J162" s="54">
        <f t="shared" si="52"/>
        <v>333936</v>
      </c>
      <c r="K162" s="54">
        <f t="shared" si="53"/>
        <v>1246694.3999999999</v>
      </c>
      <c r="L162" s="55">
        <f t="shared" si="54"/>
        <v>51945.600000000006</v>
      </c>
      <c r="M162" s="53">
        <f t="shared" si="55"/>
        <v>465655.2</v>
      </c>
      <c r="N162" s="54">
        <f t="shared" si="56"/>
        <v>33393.599999999999</v>
      </c>
      <c r="O162" s="54">
        <f t="shared" si="57"/>
        <v>124669.44</v>
      </c>
      <c r="P162" s="55">
        <f t="shared" si="58"/>
        <v>5194.5600000000013</v>
      </c>
      <c r="Q162" s="53">
        <f t="shared" si="59"/>
        <v>6918040.7999999998</v>
      </c>
      <c r="R162" s="75">
        <v>743418.00000000012</v>
      </c>
      <c r="S162" s="75">
        <f t="shared" si="60"/>
        <v>6174622.7999999998</v>
      </c>
      <c r="T162" s="12"/>
      <c r="U162" s="12"/>
      <c r="V162" s="12"/>
      <c r="W162" s="12"/>
      <c r="X162" s="12"/>
    </row>
    <row r="163" spans="1:24" s="28" customFormat="1" ht="50.1" customHeight="1" x14ac:dyDescent="0.25">
      <c r="A163" s="41" t="s">
        <v>231</v>
      </c>
      <c r="B163" s="21" t="s">
        <v>358</v>
      </c>
      <c r="C163" s="19" t="s">
        <v>465</v>
      </c>
      <c r="D163" s="19" t="s">
        <v>153</v>
      </c>
      <c r="E163" s="56">
        <v>567</v>
      </c>
      <c r="F163" s="56">
        <v>32</v>
      </c>
      <c r="G163" s="56">
        <v>108</v>
      </c>
      <c r="H163" s="57">
        <v>10</v>
      </c>
      <c r="I163" s="53">
        <f t="shared" ref="I163:I182" si="61">E163*309.2*6</f>
        <v>1051898.3999999999</v>
      </c>
      <c r="J163" s="54">
        <f t="shared" ref="J163:J182" si="62">F163*309.2*9</f>
        <v>89049.599999999991</v>
      </c>
      <c r="K163" s="54">
        <f t="shared" ref="K163:K182" si="63">G163*309.2*12</f>
        <v>400723.19999999995</v>
      </c>
      <c r="L163" s="55">
        <f t="shared" ref="L163:L182" si="64">H163*309.2*12</f>
        <v>37104</v>
      </c>
      <c r="M163" s="53">
        <f t="shared" si="55"/>
        <v>105189.84</v>
      </c>
      <c r="N163" s="54">
        <f t="shared" si="56"/>
        <v>8904.9599999999991</v>
      </c>
      <c r="O163" s="54">
        <f t="shared" si="57"/>
        <v>40072.32</v>
      </c>
      <c r="P163" s="55">
        <f t="shared" si="58"/>
        <v>3710.4</v>
      </c>
      <c r="Q163" s="53">
        <f t="shared" si="59"/>
        <v>1736652.72</v>
      </c>
      <c r="R163" s="75">
        <v>236865</v>
      </c>
      <c r="S163" s="75">
        <f t="shared" si="60"/>
        <v>1499787.72</v>
      </c>
      <c r="T163" s="12"/>
      <c r="U163" s="12"/>
      <c r="V163" s="12"/>
      <c r="W163" s="12"/>
      <c r="X163" s="12"/>
    </row>
    <row r="164" spans="1:24" s="28" customFormat="1" ht="50.1" customHeight="1" x14ac:dyDescent="0.25">
      <c r="A164" s="41" t="s">
        <v>231</v>
      </c>
      <c r="B164" s="21" t="s">
        <v>358</v>
      </c>
      <c r="C164" s="19" t="s">
        <v>466</v>
      </c>
      <c r="D164" s="19" t="s">
        <v>154</v>
      </c>
      <c r="E164" s="56">
        <v>63</v>
      </c>
      <c r="F164" s="56">
        <v>4</v>
      </c>
      <c r="G164" s="56">
        <v>5</v>
      </c>
      <c r="H164" s="57">
        <v>0</v>
      </c>
      <c r="I164" s="53">
        <f t="shared" si="61"/>
        <v>116877.59999999999</v>
      </c>
      <c r="J164" s="54">
        <f t="shared" si="62"/>
        <v>11131.199999999999</v>
      </c>
      <c r="K164" s="54">
        <f t="shared" si="63"/>
        <v>18552</v>
      </c>
      <c r="L164" s="55">
        <f t="shared" si="64"/>
        <v>0</v>
      </c>
      <c r="M164" s="53">
        <f t="shared" si="55"/>
        <v>11687.76</v>
      </c>
      <c r="N164" s="54">
        <f t="shared" si="56"/>
        <v>1113.1199999999999</v>
      </c>
      <c r="O164" s="54">
        <f t="shared" si="57"/>
        <v>1855.2</v>
      </c>
      <c r="P164" s="55">
        <f t="shared" si="58"/>
        <v>0</v>
      </c>
      <c r="Q164" s="53">
        <f t="shared" si="59"/>
        <v>161216.88</v>
      </c>
      <c r="R164" s="75">
        <v>25747</v>
      </c>
      <c r="S164" s="75">
        <f t="shared" si="60"/>
        <v>135469.88</v>
      </c>
      <c r="T164" s="12"/>
      <c r="U164" s="12"/>
      <c r="V164" s="12"/>
      <c r="W164" s="12"/>
      <c r="X164" s="12"/>
    </row>
    <row r="165" spans="1:24" s="28" customFormat="1" ht="50.1" customHeight="1" x14ac:dyDescent="0.25">
      <c r="A165" s="41" t="s">
        <v>231</v>
      </c>
      <c r="B165" s="21" t="s">
        <v>358</v>
      </c>
      <c r="C165" s="19" t="s">
        <v>467</v>
      </c>
      <c r="D165" s="19" t="s">
        <v>155</v>
      </c>
      <c r="E165" s="56">
        <v>658</v>
      </c>
      <c r="F165" s="56">
        <v>47</v>
      </c>
      <c r="G165" s="56">
        <v>89</v>
      </c>
      <c r="H165" s="57">
        <v>6</v>
      </c>
      <c r="I165" s="53">
        <f t="shared" si="61"/>
        <v>1220721.6000000001</v>
      </c>
      <c r="J165" s="54">
        <f t="shared" si="62"/>
        <v>130791.59999999999</v>
      </c>
      <c r="K165" s="54">
        <f t="shared" si="63"/>
        <v>330225.59999999998</v>
      </c>
      <c r="L165" s="55">
        <f t="shared" si="64"/>
        <v>22262.399999999998</v>
      </c>
      <c r="M165" s="53">
        <f t="shared" si="55"/>
        <v>122072.16000000002</v>
      </c>
      <c r="N165" s="54">
        <f t="shared" si="56"/>
        <v>13079.16</v>
      </c>
      <c r="O165" s="54">
        <f t="shared" si="57"/>
        <v>33022.559999999998</v>
      </c>
      <c r="P165" s="55">
        <f t="shared" si="58"/>
        <v>2226.2399999999998</v>
      </c>
      <c r="Q165" s="53">
        <f t="shared" si="59"/>
        <v>1874401.32</v>
      </c>
      <c r="R165" s="75">
        <v>317964.00000000006</v>
      </c>
      <c r="S165" s="75">
        <f t="shared" si="60"/>
        <v>1556437.32</v>
      </c>
      <c r="T165" s="12"/>
      <c r="U165" s="12"/>
      <c r="V165" s="12"/>
      <c r="W165" s="12"/>
      <c r="X165" s="12"/>
    </row>
    <row r="166" spans="1:24" s="28" customFormat="1" ht="50.1" customHeight="1" x14ac:dyDescent="0.25">
      <c r="A166" s="41" t="s">
        <v>231</v>
      </c>
      <c r="B166" s="21" t="s">
        <v>358</v>
      </c>
      <c r="C166" s="19" t="s">
        <v>468</v>
      </c>
      <c r="D166" s="19" t="s">
        <v>156</v>
      </c>
      <c r="E166" s="56">
        <v>104</v>
      </c>
      <c r="F166" s="56">
        <v>5</v>
      </c>
      <c r="G166" s="56">
        <v>9</v>
      </c>
      <c r="H166" s="57">
        <v>1</v>
      </c>
      <c r="I166" s="53">
        <f t="shared" si="61"/>
        <v>192940.79999999999</v>
      </c>
      <c r="J166" s="54">
        <f t="shared" si="62"/>
        <v>13914</v>
      </c>
      <c r="K166" s="54">
        <f t="shared" si="63"/>
        <v>33393.599999999999</v>
      </c>
      <c r="L166" s="55">
        <f t="shared" si="64"/>
        <v>3710.3999999999996</v>
      </c>
      <c r="M166" s="53">
        <f t="shared" si="55"/>
        <v>19294.079999999998</v>
      </c>
      <c r="N166" s="54">
        <f t="shared" si="56"/>
        <v>1391.4</v>
      </c>
      <c r="O166" s="54">
        <f t="shared" si="57"/>
        <v>3339.36</v>
      </c>
      <c r="P166" s="55">
        <f t="shared" si="58"/>
        <v>371.03999999999996</v>
      </c>
      <c r="Q166" s="53">
        <f t="shared" si="59"/>
        <v>268354.68</v>
      </c>
      <c r="R166" s="75">
        <v>46343.000000000007</v>
      </c>
      <c r="S166" s="75">
        <f t="shared" si="60"/>
        <v>222011.68</v>
      </c>
      <c r="T166" s="12"/>
      <c r="U166" s="12"/>
      <c r="V166" s="12"/>
      <c r="W166" s="12"/>
      <c r="X166" s="12"/>
    </row>
    <row r="167" spans="1:24" s="28" customFormat="1" ht="50.1" customHeight="1" x14ac:dyDescent="0.25">
      <c r="A167" s="41" t="s">
        <v>231</v>
      </c>
      <c r="B167" s="21" t="s">
        <v>358</v>
      </c>
      <c r="C167" s="19" t="s">
        <v>469</v>
      </c>
      <c r="D167" s="19" t="s">
        <v>157</v>
      </c>
      <c r="E167" s="56">
        <v>385</v>
      </c>
      <c r="F167" s="56">
        <v>11</v>
      </c>
      <c r="G167" s="56">
        <v>58</v>
      </c>
      <c r="H167" s="57">
        <v>4</v>
      </c>
      <c r="I167" s="53">
        <f t="shared" si="61"/>
        <v>714252</v>
      </c>
      <c r="J167" s="54">
        <f t="shared" si="62"/>
        <v>30610.799999999999</v>
      </c>
      <c r="K167" s="54">
        <f t="shared" si="63"/>
        <v>215203.19999999998</v>
      </c>
      <c r="L167" s="55">
        <f t="shared" si="64"/>
        <v>14841.599999999999</v>
      </c>
      <c r="M167" s="53">
        <f t="shared" si="55"/>
        <v>71425.2</v>
      </c>
      <c r="N167" s="54">
        <f t="shared" si="56"/>
        <v>3061.08</v>
      </c>
      <c r="O167" s="54">
        <f t="shared" si="57"/>
        <v>21520.32</v>
      </c>
      <c r="P167" s="55">
        <f t="shared" si="58"/>
        <v>1484.1599999999999</v>
      </c>
      <c r="Q167" s="53">
        <f t="shared" si="59"/>
        <v>1072398.3599999999</v>
      </c>
      <c r="R167" s="75">
        <v>158983</v>
      </c>
      <c r="S167" s="75">
        <f t="shared" si="60"/>
        <v>913415.35999999987</v>
      </c>
      <c r="T167" s="12"/>
      <c r="U167" s="12"/>
      <c r="V167" s="12"/>
      <c r="W167" s="12"/>
      <c r="X167" s="12"/>
    </row>
    <row r="168" spans="1:24" s="28" customFormat="1" ht="50.1" customHeight="1" x14ac:dyDescent="0.25">
      <c r="A168" s="41" t="s">
        <v>231</v>
      </c>
      <c r="B168" s="21" t="s">
        <v>358</v>
      </c>
      <c r="C168" s="19" t="s">
        <v>471</v>
      </c>
      <c r="D168" s="19" t="s">
        <v>158</v>
      </c>
      <c r="E168" s="56">
        <v>25</v>
      </c>
      <c r="F168" s="56">
        <v>2</v>
      </c>
      <c r="G168" s="56">
        <v>1</v>
      </c>
      <c r="H168" s="57">
        <v>0</v>
      </c>
      <c r="I168" s="53">
        <f t="shared" si="61"/>
        <v>46380</v>
      </c>
      <c r="J168" s="54">
        <f t="shared" si="62"/>
        <v>5565.5999999999995</v>
      </c>
      <c r="K168" s="54">
        <f t="shared" si="63"/>
        <v>3710.3999999999996</v>
      </c>
      <c r="L168" s="55">
        <f t="shared" si="64"/>
        <v>0</v>
      </c>
      <c r="M168" s="53">
        <f t="shared" si="55"/>
        <v>4638</v>
      </c>
      <c r="N168" s="54">
        <f t="shared" si="56"/>
        <v>556.55999999999995</v>
      </c>
      <c r="O168" s="54">
        <f t="shared" si="57"/>
        <v>371.03999999999996</v>
      </c>
      <c r="P168" s="55">
        <f t="shared" si="58"/>
        <v>0</v>
      </c>
      <c r="Q168" s="53">
        <f t="shared" si="59"/>
        <v>61221.599999999999</v>
      </c>
      <c r="R168" s="75">
        <v>0</v>
      </c>
      <c r="S168" s="75">
        <f t="shared" si="60"/>
        <v>61221.599999999999</v>
      </c>
      <c r="T168" s="12"/>
      <c r="U168" s="12"/>
      <c r="V168" s="12"/>
      <c r="W168" s="12"/>
      <c r="X168" s="12"/>
    </row>
    <row r="169" spans="1:24" s="28" customFormat="1" ht="50.1" customHeight="1" x14ac:dyDescent="0.25">
      <c r="A169" s="41" t="s">
        <v>231</v>
      </c>
      <c r="B169" s="21" t="s">
        <v>358</v>
      </c>
      <c r="C169" s="19" t="s">
        <v>472</v>
      </c>
      <c r="D169" s="19" t="s">
        <v>159</v>
      </c>
      <c r="E169" s="56">
        <v>149</v>
      </c>
      <c r="F169" s="56">
        <v>10</v>
      </c>
      <c r="G169" s="56">
        <v>16</v>
      </c>
      <c r="H169" s="57">
        <v>1</v>
      </c>
      <c r="I169" s="53">
        <f t="shared" si="61"/>
        <v>276424.8</v>
      </c>
      <c r="J169" s="54">
        <f t="shared" si="62"/>
        <v>27828</v>
      </c>
      <c r="K169" s="54">
        <f t="shared" si="63"/>
        <v>59366.399999999994</v>
      </c>
      <c r="L169" s="55">
        <f t="shared" si="64"/>
        <v>3710.3999999999996</v>
      </c>
      <c r="M169" s="53">
        <f t="shared" si="55"/>
        <v>27642.48</v>
      </c>
      <c r="N169" s="54">
        <f t="shared" si="56"/>
        <v>2782.8</v>
      </c>
      <c r="O169" s="54">
        <f t="shared" si="57"/>
        <v>5936.6399999999994</v>
      </c>
      <c r="P169" s="55">
        <f t="shared" si="58"/>
        <v>371.03999999999996</v>
      </c>
      <c r="Q169" s="53">
        <f t="shared" si="59"/>
        <v>404062.55999999994</v>
      </c>
      <c r="R169" s="75">
        <v>5149</v>
      </c>
      <c r="S169" s="75">
        <f t="shared" si="60"/>
        <v>398913.55999999994</v>
      </c>
      <c r="T169" s="12"/>
      <c r="U169" s="12"/>
      <c r="V169" s="12"/>
      <c r="W169" s="12"/>
      <c r="X169" s="12"/>
    </row>
    <row r="170" spans="1:24" s="28" customFormat="1" ht="50.1" customHeight="1" x14ac:dyDescent="0.25">
      <c r="A170" s="41" t="s">
        <v>231</v>
      </c>
      <c r="B170" s="21" t="s">
        <v>358</v>
      </c>
      <c r="C170" s="19" t="s">
        <v>473</v>
      </c>
      <c r="D170" s="19" t="s">
        <v>160</v>
      </c>
      <c r="E170" s="56">
        <v>75</v>
      </c>
      <c r="F170" s="56">
        <v>8</v>
      </c>
      <c r="G170" s="56">
        <v>10</v>
      </c>
      <c r="H170" s="57">
        <v>0</v>
      </c>
      <c r="I170" s="53">
        <f t="shared" si="61"/>
        <v>139140</v>
      </c>
      <c r="J170" s="54">
        <f t="shared" si="62"/>
        <v>22262.399999999998</v>
      </c>
      <c r="K170" s="54">
        <f t="shared" si="63"/>
        <v>37104</v>
      </c>
      <c r="L170" s="55">
        <f t="shared" si="64"/>
        <v>0</v>
      </c>
      <c r="M170" s="53">
        <f t="shared" si="55"/>
        <v>13914</v>
      </c>
      <c r="N170" s="54">
        <f t="shared" si="56"/>
        <v>2226.2399999999998</v>
      </c>
      <c r="O170" s="54">
        <f t="shared" si="57"/>
        <v>3710.4</v>
      </c>
      <c r="P170" s="55">
        <f t="shared" si="58"/>
        <v>0</v>
      </c>
      <c r="Q170" s="53">
        <f t="shared" si="59"/>
        <v>218357.03999999998</v>
      </c>
      <c r="R170" s="75">
        <v>51492</v>
      </c>
      <c r="S170" s="75">
        <f t="shared" si="60"/>
        <v>166865.03999999998</v>
      </c>
      <c r="T170" s="12"/>
      <c r="U170" s="12"/>
      <c r="V170" s="12"/>
      <c r="W170" s="12"/>
      <c r="X170" s="12"/>
    </row>
    <row r="171" spans="1:24" s="28" customFormat="1" ht="50.1" customHeight="1" x14ac:dyDescent="0.25">
      <c r="A171" s="41" t="s">
        <v>231</v>
      </c>
      <c r="B171" s="21" t="s">
        <v>358</v>
      </c>
      <c r="C171" s="19" t="s">
        <v>474</v>
      </c>
      <c r="D171" s="19" t="s">
        <v>161</v>
      </c>
      <c r="E171" s="56">
        <v>581</v>
      </c>
      <c r="F171" s="56">
        <v>29</v>
      </c>
      <c r="G171" s="56">
        <v>77</v>
      </c>
      <c r="H171" s="57">
        <v>1</v>
      </c>
      <c r="I171" s="53">
        <f t="shared" si="61"/>
        <v>1077871.2</v>
      </c>
      <c r="J171" s="54">
        <f t="shared" si="62"/>
        <v>80701.2</v>
      </c>
      <c r="K171" s="54">
        <f t="shared" si="63"/>
        <v>285700.8</v>
      </c>
      <c r="L171" s="55">
        <f t="shared" si="64"/>
        <v>3710.3999999999996</v>
      </c>
      <c r="M171" s="53">
        <f t="shared" si="55"/>
        <v>107787.12</v>
      </c>
      <c r="N171" s="54">
        <f t="shared" si="56"/>
        <v>8070.12</v>
      </c>
      <c r="O171" s="54">
        <f t="shared" si="57"/>
        <v>28570.080000000002</v>
      </c>
      <c r="P171" s="55">
        <f t="shared" si="58"/>
        <v>371.03999999999996</v>
      </c>
      <c r="Q171" s="53">
        <f t="shared" si="59"/>
        <v>1592781.96</v>
      </c>
      <c r="R171" s="75">
        <v>38619</v>
      </c>
      <c r="S171" s="75">
        <f t="shared" si="60"/>
        <v>1554162.96</v>
      </c>
      <c r="T171" s="12"/>
      <c r="U171" s="12"/>
      <c r="V171" s="12"/>
      <c r="W171" s="12"/>
      <c r="X171" s="12"/>
    </row>
    <row r="172" spans="1:24" s="28" customFormat="1" ht="50.1" customHeight="1" x14ac:dyDescent="0.25">
      <c r="A172" s="41" t="s">
        <v>231</v>
      </c>
      <c r="B172" s="21" t="s">
        <v>358</v>
      </c>
      <c r="C172" s="19" t="s">
        <v>475</v>
      </c>
      <c r="D172" s="19" t="s">
        <v>162</v>
      </c>
      <c r="E172" s="56">
        <v>605</v>
      </c>
      <c r="F172" s="56">
        <v>27</v>
      </c>
      <c r="G172" s="56">
        <v>84</v>
      </c>
      <c r="H172" s="57">
        <v>2</v>
      </c>
      <c r="I172" s="53">
        <f t="shared" si="61"/>
        <v>1122396</v>
      </c>
      <c r="J172" s="54">
        <f t="shared" si="62"/>
        <v>75135.599999999991</v>
      </c>
      <c r="K172" s="54">
        <f t="shared" si="63"/>
        <v>311673.59999999998</v>
      </c>
      <c r="L172" s="55">
        <f t="shared" si="64"/>
        <v>7420.7999999999993</v>
      </c>
      <c r="M172" s="53">
        <f t="shared" si="55"/>
        <v>112239.6</v>
      </c>
      <c r="N172" s="54">
        <f t="shared" si="56"/>
        <v>7513.5599999999995</v>
      </c>
      <c r="O172" s="54">
        <f t="shared" si="57"/>
        <v>31167.360000000001</v>
      </c>
      <c r="P172" s="55">
        <f t="shared" si="58"/>
        <v>742.07999999999993</v>
      </c>
      <c r="Q172" s="53">
        <f t="shared" si="59"/>
        <v>1668288.6000000006</v>
      </c>
      <c r="R172" s="75">
        <v>218843</v>
      </c>
      <c r="S172" s="75">
        <f t="shared" si="60"/>
        <v>1449445.6000000006</v>
      </c>
      <c r="T172" s="12"/>
      <c r="U172" s="12"/>
      <c r="V172" s="12"/>
      <c r="W172" s="12"/>
      <c r="X172" s="12"/>
    </row>
    <row r="173" spans="1:24" s="28" customFormat="1" ht="50.1" customHeight="1" x14ac:dyDescent="0.25">
      <c r="A173" s="41" t="s">
        <v>231</v>
      </c>
      <c r="B173" s="21" t="s">
        <v>358</v>
      </c>
      <c r="C173" s="19" t="s">
        <v>470</v>
      </c>
      <c r="D173" s="19" t="s">
        <v>479</v>
      </c>
      <c r="E173" s="56">
        <v>0</v>
      </c>
      <c r="F173" s="56">
        <v>0</v>
      </c>
      <c r="G173" s="56">
        <v>0</v>
      </c>
      <c r="H173" s="57">
        <v>0</v>
      </c>
      <c r="I173" s="53">
        <f t="shared" si="61"/>
        <v>0</v>
      </c>
      <c r="J173" s="54">
        <f t="shared" si="62"/>
        <v>0</v>
      </c>
      <c r="K173" s="54">
        <f t="shared" si="63"/>
        <v>0</v>
      </c>
      <c r="L173" s="55">
        <f t="shared" si="64"/>
        <v>0</v>
      </c>
      <c r="M173" s="53">
        <f t="shared" si="55"/>
        <v>0</v>
      </c>
      <c r="N173" s="54">
        <f t="shared" si="56"/>
        <v>0</v>
      </c>
      <c r="O173" s="54">
        <f t="shared" si="57"/>
        <v>0</v>
      </c>
      <c r="P173" s="55">
        <f t="shared" si="58"/>
        <v>0</v>
      </c>
      <c r="Q173" s="53">
        <f t="shared" si="59"/>
        <v>0</v>
      </c>
      <c r="R173" s="75">
        <v>228496</v>
      </c>
      <c r="S173" s="75">
        <f t="shared" si="60"/>
        <v>-228496</v>
      </c>
      <c r="T173" s="12"/>
      <c r="U173" s="12"/>
      <c r="V173" s="12"/>
      <c r="W173" s="12"/>
      <c r="X173" s="12"/>
    </row>
    <row r="174" spans="1:24" s="28" customFormat="1" ht="50.1" customHeight="1" x14ac:dyDescent="0.25">
      <c r="A174" s="41" t="s">
        <v>231</v>
      </c>
      <c r="B174" s="21" t="s">
        <v>358</v>
      </c>
      <c r="C174" s="19" t="s">
        <v>351</v>
      </c>
      <c r="D174" s="19" t="s">
        <v>163</v>
      </c>
      <c r="E174" s="56">
        <v>177</v>
      </c>
      <c r="F174" s="56">
        <v>3</v>
      </c>
      <c r="G174" s="56">
        <v>16</v>
      </c>
      <c r="H174" s="57">
        <v>0</v>
      </c>
      <c r="I174" s="53">
        <f t="shared" si="61"/>
        <v>328370.40000000002</v>
      </c>
      <c r="J174" s="54">
        <f t="shared" si="62"/>
        <v>8348.4</v>
      </c>
      <c r="K174" s="54">
        <f t="shared" si="63"/>
        <v>59366.399999999994</v>
      </c>
      <c r="L174" s="55">
        <f t="shared" si="64"/>
        <v>0</v>
      </c>
      <c r="M174" s="53">
        <f t="shared" si="55"/>
        <v>32837.040000000001</v>
      </c>
      <c r="N174" s="54">
        <f t="shared" si="56"/>
        <v>834.84</v>
      </c>
      <c r="O174" s="54">
        <f t="shared" si="57"/>
        <v>5936.6399999999994</v>
      </c>
      <c r="P174" s="55">
        <f t="shared" si="58"/>
        <v>0</v>
      </c>
      <c r="Q174" s="53">
        <f t="shared" si="59"/>
        <v>435693.72000000009</v>
      </c>
      <c r="R174" s="75">
        <v>90288</v>
      </c>
      <c r="S174" s="75">
        <f t="shared" si="60"/>
        <v>345405.72000000009</v>
      </c>
      <c r="T174" s="12"/>
      <c r="U174" s="12"/>
      <c r="V174" s="12"/>
      <c r="W174" s="12"/>
      <c r="X174" s="12"/>
    </row>
    <row r="175" spans="1:24" s="28" customFormat="1" ht="50.1" customHeight="1" x14ac:dyDescent="0.25">
      <c r="A175" s="41" t="s">
        <v>231</v>
      </c>
      <c r="B175" s="19" t="s">
        <v>358</v>
      </c>
      <c r="C175" s="19" t="s">
        <v>352</v>
      </c>
      <c r="D175" s="19" t="s">
        <v>164</v>
      </c>
      <c r="E175" s="37">
        <v>2</v>
      </c>
      <c r="F175" s="37">
        <v>0</v>
      </c>
      <c r="G175" s="37">
        <v>0</v>
      </c>
      <c r="H175" s="43">
        <v>0</v>
      </c>
      <c r="I175" s="53">
        <f t="shared" si="61"/>
        <v>3710.3999999999996</v>
      </c>
      <c r="J175" s="54">
        <f t="shared" si="62"/>
        <v>0</v>
      </c>
      <c r="K175" s="54">
        <f t="shared" si="63"/>
        <v>0</v>
      </c>
      <c r="L175" s="55">
        <f t="shared" si="64"/>
        <v>0</v>
      </c>
      <c r="M175" s="53">
        <f t="shared" si="55"/>
        <v>371.03999999999996</v>
      </c>
      <c r="N175" s="54">
        <f t="shared" si="56"/>
        <v>0</v>
      </c>
      <c r="O175" s="54">
        <f t="shared" si="57"/>
        <v>0</v>
      </c>
      <c r="P175" s="55">
        <f t="shared" si="58"/>
        <v>0</v>
      </c>
      <c r="Q175" s="53">
        <f t="shared" si="59"/>
        <v>4081.4399999999996</v>
      </c>
      <c r="R175" s="75">
        <v>2220</v>
      </c>
      <c r="S175" s="75">
        <f t="shared" si="60"/>
        <v>1861.4399999999996</v>
      </c>
      <c r="T175" s="12"/>
      <c r="U175" s="12"/>
      <c r="V175" s="12"/>
      <c r="W175" s="12"/>
      <c r="X175" s="12"/>
    </row>
    <row r="176" spans="1:24" s="28" customFormat="1" ht="50.1" customHeight="1" x14ac:dyDescent="0.25">
      <c r="A176" s="41" t="s">
        <v>231</v>
      </c>
      <c r="B176" s="21" t="s">
        <v>358</v>
      </c>
      <c r="C176" s="19" t="s">
        <v>353</v>
      </c>
      <c r="D176" s="19" t="s">
        <v>165</v>
      </c>
      <c r="E176" s="56">
        <v>5</v>
      </c>
      <c r="F176" s="56">
        <v>0</v>
      </c>
      <c r="G176" s="56">
        <v>0</v>
      </c>
      <c r="H176" s="57">
        <v>0</v>
      </c>
      <c r="I176" s="53">
        <f t="shared" si="61"/>
        <v>9276</v>
      </c>
      <c r="J176" s="54">
        <f t="shared" si="62"/>
        <v>0</v>
      </c>
      <c r="K176" s="54">
        <f t="shared" si="63"/>
        <v>0</v>
      </c>
      <c r="L176" s="55">
        <f t="shared" si="64"/>
        <v>0</v>
      </c>
      <c r="M176" s="53">
        <f t="shared" si="55"/>
        <v>927.6</v>
      </c>
      <c r="N176" s="54">
        <f t="shared" si="56"/>
        <v>0</v>
      </c>
      <c r="O176" s="54">
        <f t="shared" si="57"/>
        <v>0</v>
      </c>
      <c r="P176" s="55">
        <f t="shared" si="58"/>
        <v>0</v>
      </c>
      <c r="Q176" s="53">
        <f t="shared" si="59"/>
        <v>10203.6</v>
      </c>
      <c r="R176" s="75">
        <v>2590</v>
      </c>
      <c r="S176" s="75">
        <f t="shared" si="60"/>
        <v>7613.6</v>
      </c>
      <c r="T176" s="12"/>
      <c r="U176" s="12"/>
      <c r="V176" s="12"/>
      <c r="W176" s="12"/>
      <c r="X176" s="12"/>
    </row>
    <row r="177" spans="1:24" s="28" customFormat="1" ht="50.1" customHeight="1" x14ac:dyDescent="0.25">
      <c r="A177" s="41" t="s">
        <v>231</v>
      </c>
      <c r="B177" s="21" t="s">
        <v>358</v>
      </c>
      <c r="C177" s="19" t="s">
        <v>411</v>
      </c>
      <c r="D177" s="19" t="s">
        <v>166</v>
      </c>
      <c r="E177" s="56">
        <v>322</v>
      </c>
      <c r="F177" s="56">
        <v>17</v>
      </c>
      <c r="G177" s="56">
        <v>99</v>
      </c>
      <c r="H177" s="57">
        <v>26</v>
      </c>
      <c r="I177" s="53">
        <f t="shared" si="61"/>
        <v>597374.39999999991</v>
      </c>
      <c r="J177" s="54">
        <f t="shared" si="62"/>
        <v>47307.6</v>
      </c>
      <c r="K177" s="54">
        <f t="shared" si="63"/>
        <v>367329.6</v>
      </c>
      <c r="L177" s="55">
        <f t="shared" si="64"/>
        <v>96470.399999999994</v>
      </c>
      <c r="M177" s="53">
        <f t="shared" si="55"/>
        <v>59737.439999999995</v>
      </c>
      <c r="N177" s="54">
        <f t="shared" si="56"/>
        <v>4730.76</v>
      </c>
      <c r="O177" s="54">
        <f t="shared" si="57"/>
        <v>36732.959999999999</v>
      </c>
      <c r="P177" s="55">
        <f t="shared" si="58"/>
        <v>9647.0399999999991</v>
      </c>
      <c r="Q177" s="53">
        <f t="shared" si="59"/>
        <v>1219330.1999999997</v>
      </c>
      <c r="R177" s="75">
        <v>61793.000000000007</v>
      </c>
      <c r="S177" s="75">
        <f t="shared" si="60"/>
        <v>1157537.1999999997</v>
      </c>
      <c r="T177" s="12"/>
      <c r="U177" s="12"/>
      <c r="V177" s="12"/>
      <c r="W177" s="12"/>
      <c r="X177" s="12"/>
    </row>
    <row r="178" spans="1:24" s="28" customFormat="1" ht="50.1" customHeight="1" x14ac:dyDescent="0.25">
      <c r="A178" s="41" t="s">
        <v>231</v>
      </c>
      <c r="B178" s="21" t="s">
        <v>358</v>
      </c>
      <c r="C178" s="19" t="s">
        <v>354</v>
      </c>
      <c r="D178" s="19" t="s">
        <v>167</v>
      </c>
      <c r="E178" s="56">
        <v>456</v>
      </c>
      <c r="F178" s="56">
        <v>13</v>
      </c>
      <c r="G178" s="56">
        <v>95</v>
      </c>
      <c r="H178" s="57">
        <v>11</v>
      </c>
      <c r="I178" s="53">
        <f t="shared" si="61"/>
        <v>845971.2</v>
      </c>
      <c r="J178" s="54">
        <f t="shared" si="62"/>
        <v>36176.400000000001</v>
      </c>
      <c r="K178" s="54">
        <f t="shared" si="63"/>
        <v>352488</v>
      </c>
      <c r="L178" s="55">
        <f t="shared" si="64"/>
        <v>40814.399999999994</v>
      </c>
      <c r="M178" s="53">
        <f t="shared" si="55"/>
        <v>84597.119999999995</v>
      </c>
      <c r="N178" s="54">
        <f t="shared" si="56"/>
        <v>3617.6400000000003</v>
      </c>
      <c r="O178" s="54">
        <f t="shared" si="57"/>
        <v>35248.800000000003</v>
      </c>
      <c r="P178" s="55">
        <f t="shared" si="58"/>
        <v>4081.4399999999996</v>
      </c>
      <c r="Q178" s="53">
        <f t="shared" si="59"/>
        <v>1402995</v>
      </c>
      <c r="R178" s="75">
        <v>78076.000000000015</v>
      </c>
      <c r="S178" s="75">
        <f t="shared" si="60"/>
        <v>1324919</v>
      </c>
      <c r="T178" s="12"/>
      <c r="U178" s="12"/>
      <c r="V178" s="12"/>
      <c r="W178" s="12"/>
      <c r="X178" s="12"/>
    </row>
    <row r="179" spans="1:24" s="28" customFormat="1" ht="50.1" customHeight="1" x14ac:dyDescent="0.25">
      <c r="A179" s="41" t="s">
        <v>231</v>
      </c>
      <c r="B179" s="21" t="s">
        <v>358</v>
      </c>
      <c r="C179" s="19" t="s">
        <v>412</v>
      </c>
      <c r="D179" s="19" t="s">
        <v>168</v>
      </c>
      <c r="E179" s="56">
        <v>114</v>
      </c>
      <c r="F179" s="56">
        <v>6</v>
      </c>
      <c r="G179" s="56">
        <v>10</v>
      </c>
      <c r="H179" s="57">
        <v>1</v>
      </c>
      <c r="I179" s="53">
        <f t="shared" si="61"/>
        <v>211492.8</v>
      </c>
      <c r="J179" s="54">
        <f t="shared" si="62"/>
        <v>16696.8</v>
      </c>
      <c r="K179" s="54">
        <f t="shared" si="63"/>
        <v>37104</v>
      </c>
      <c r="L179" s="55">
        <f t="shared" si="64"/>
        <v>3710.3999999999996</v>
      </c>
      <c r="M179" s="53">
        <f t="shared" si="55"/>
        <v>21149.279999999999</v>
      </c>
      <c r="N179" s="54">
        <f t="shared" si="56"/>
        <v>1669.68</v>
      </c>
      <c r="O179" s="54">
        <f t="shared" si="57"/>
        <v>3710.4</v>
      </c>
      <c r="P179" s="55">
        <f t="shared" si="58"/>
        <v>371.03999999999996</v>
      </c>
      <c r="Q179" s="53">
        <f t="shared" si="59"/>
        <v>295904.40000000002</v>
      </c>
      <c r="R179" s="75">
        <v>30711</v>
      </c>
      <c r="S179" s="75">
        <f t="shared" si="60"/>
        <v>265193.40000000002</v>
      </c>
      <c r="T179" s="12"/>
      <c r="U179" s="12"/>
      <c r="V179" s="12"/>
      <c r="W179" s="12"/>
      <c r="X179" s="12"/>
    </row>
    <row r="180" spans="1:24" s="28" customFormat="1" ht="50.1" customHeight="1" x14ac:dyDescent="0.25">
      <c r="A180" s="41" t="s">
        <v>231</v>
      </c>
      <c r="B180" s="21" t="s">
        <v>358</v>
      </c>
      <c r="C180" s="19" t="s">
        <v>355</v>
      </c>
      <c r="D180" s="19" t="s">
        <v>169</v>
      </c>
      <c r="E180" s="56">
        <v>257</v>
      </c>
      <c r="F180" s="56">
        <v>10</v>
      </c>
      <c r="G180" s="56">
        <v>36</v>
      </c>
      <c r="H180" s="57">
        <v>2</v>
      </c>
      <c r="I180" s="53">
        <f t="shared" si="61"/>
        <v>476786.39999999997</v>
      </c>
      <c r="J180" s="54">
        <f t="shared" si="62"/>
        <v>27828</v>
      </c>
      <c r="K180" s="54">
        <f t="shared" si="63"/>
        <v>133574.39999999999</v>
      </c>
      <c r="L180" s="55">
        <f t="shared" si="64"/>
        <v>7420.7999999999993</v>
      </c>
      <c r="M180" s="53">
        <f t="shared" si="55"/>
        <v>47678.64</v>
      </c>
      <c r="N180" s="54">
        <f t="shared" si="56"/>
        <v>2782.8</v>
      </c>
      <c r="O180" s="54">
        <f t="shared" si="57"/>
        <v>13357.44</v>
      </c>
      <c r="P180" s="55">
        <f t="shared" si="58"/>
        <v>742.07999999999993</v>
      </c>
      <c r="Q180" s="53">
        <f t="shared" si="59"/>
        <v>710170.55999999994</v>
      </c>
      <c r="R180" s="75">
        <v>94357</v>
      </c>
      <c r="S180" s="75">
        <f t="shared" si="60"/>
        <v>615813.55999999994</v>
      </c>
      <c r="T180" s="12"/>
      <c r="U180" s="12"/>
      <c r="V180" s="12"/>
      <c r="W180" s="12"/>
      <c r="X180" s="12"/>
    </row>
    <row r="181" spans="1:24" s="28" customFormat="1" ht="50.1" customHeight="1" x14ac:dyDescent="0.25">
      <c r="A181" s="41" t="s">
        <v>231</v>
      </c>
      <c r="B181" s="21" t="s">
        <v>358</v>
      </c>
      <c r="C181" s="19" t="s">
        <v>357</v>
      </c>
      <c r="D181" s="19" t="s">
        <v>170</v>
      </c>
      <c r="E181" s="56">
        <v>5</v>
      </c>
      <c r="F181" s="56">
        <v>0</v>
      </c>
      <c r="G181" s="56">
        <v>0</v>
      </c>
      <c r="H181" s="57">
        <v>0</v>
      </c>
      <c r="I181" s="53">
        <f t="shared" si="61"/>
        <v>9276</v>
      </c>
      <c r="J181" s="54">
        <f t="shared" si="62"/>
        <v>0</v>
      </c>
      <c r="K181" s="54">
        <f t="shared" si="63"/>
        <v>0</v>
      </c>
      <c r="L181" s="55">
        <f t="shared" si="64"/>
        <v>0</v>
      </c>
      <c r="M181" s="53">
        <f t="shared" si="55"/>
        <v>927.6</v>
      </c>
      <c r="N181" s="54">
        <f t="shared" si="56"/>
        <v>0</v>
      </c>
      <c r="O181" s="54">
        <f t="shared" si="57"/>
        <v>0</v>
      </c>
      <c r="P181" s="55">
        <f t="shared" si="58"/>
        <v>0</v>
      </c>
      <c r="Q181" s="53">
        <f t="shared" si="59"/>
        <v>10203.6</v>
      </c>
      <c r="R181" s="75">
        <v>1480</v>
      </c>
      <c r="S181" s="75">
        <f t="shared" si="60"/>
        <v>8723.6</v>
      </c>
      <c r="T181" s="12"/>
      <c r="U181" s="12"/>
      <c r="V181" s="12"/>
      <c r="W181" s="12"/>
      <c r="X181" s="12"/>
    </row>
    <row r="182" spans="1:24" s="28" customFormat="1" ht="50.1" customHeight="1" x14ac:dyDescent="0.25">
      <c r="A182" s="41" t="s">
        <v>231</v>
      </c>
      <c r="B182" s="21" t="s">
        <v>358</v>
      </c>
      <c r="C182" s="19" t="s">
        <v>356</v>
      </c>
      <c r="D182" s="19" t="s">
        <v>171</v>
      </c>
      <c r="E182" s="56">
        <v>5</v>
      </c>
      <c r="F182" s="56">
        <v>0</v>
      </c>
      <c r="G182" s="56">
        <v>0</v>
      </c>
      <c r="H182" s="57">
        <v>0</v>
      </c>
      <c r="I182" s="53">
        <f t="shared" si="61"/>
        <v>9276</v>
      </c>
      <c r="J182" s="54">
        <f t="shared" si="62"/>
        <v>0</v>
      </c>
      <c r="K182" s="54">
        <f t="shared" si="63"/>
        <v>0</v>
      </c>
      <c r="L182" s="55">
        <f t="shared" si="64"/>
        <v>0</v>
      </c>
      <c r="M182" s="53">
        <f t="shared" si="55"/>
        <v>927.6</v>
      </c>
      <c r="N182" s="54">
        <f t="shared" si="56"/>
        <v>0</v>
      </c>
      <c r="O182" s="54">
        <f t="shared" si="57"/>
        <v>0</v>
      </c>
      <c r="P182" s="55">
        <f t="shared" si="58"/>
        <v>0</v>
      </c>
      <c r="Q182" s="53">
        <f t="shared" si="59"/>
        <v>10203.6</v>
      </c>
      <c r="R182" s="75">
        <v>2590</v>
      </c>
      <c r="S182" s="75">
        <f t="shared" si="60"/>
        <v>7613.6</v>
      </c>
      <c r="T182" s="12"/>
      <c r="U182" s="12"/>
      <c r="V182" s="12"/>
      <c r="W182" s="12"/>
      <c r="X182" s="12"/>
    </row>
    <row r="183" spans="1:24" s="28" customFormat="1" ht="50.1" customHeight="1" x14ac:dyDescent="0.25">
      <c r="A183" s="41" t="s">
        <v>231</v>
      </c>
      <c r="B183" s="21" t="s">
        <v>349</v>
      </c>
      <c r="C183" s="19" t="s">
        <v>415</v>
      </c>
      <c r="D183" s="19" t="s">
        <v>172</v>
      </c>
      <c r="E183" s="56">
        <v>804</v>
      </c>
      <c r="F183" s="56">
        <v>53</v>
      </c>
      <c r="G183" s="56">
        <v>12</v>
      </c>
      <c r="H183" s="57">
        <v>1</v>
      </c>
      <c r="I183" s="53">
        <f t="shared" ref="I183:I190" si="65">E183*273.1*6</f>
        <v>1317434.4000000001</v>
      </c>
      <c r="J183" s="54">
        <f t="shared" ref="J183:J190" si="66">F183*273.1*9</f>
        <v>130268.70000000001</v>
      </c>
      <c r="K183" s="54">
        <f t="shared" ref="K183:L190" si="67">G183*273.1*12</f>
        <v>39326.400000000001</v>
      </c>
      <c r="L183" s="55">
        <f t="shared" si="67"/>
        <v>3277.2000000000003</v>
      </c>
      <c r="M183" s="53">
        <f t="shared" si="55"/>
        <v>131743.44000000003</v>
      </c>
      <c r="N183" s="54">
        <f t="shared" si="56"/>
        <v>13026.870000000003</v>
      </c>
      <c r="O183" s="54">
        <f t="shared" si="57"/>
        <v>3932.6400000000003</v>
      </c>
      <c r="P183" s="55">
        <f t="shared" si="58"/>
        <v>327.72</v>
      </c>
      <c r="Q183" s="53">
        <f t="shared" si="59"/>
        <v>1639337.3699999999</v>
      </c>
      <c r="R183" s="75">
        <v>314906</v>
      </c>
      <c r="S183" s="75">
        <f t="shared" si="60"/>
        <v>1324431.3699999999</v>
      </c>
      <c r="T183" s="12"/>
      <c r="U183" s="12"/>
      <c r="V183" s="12"/>
      <c r="W183" s="12"/>
      <c r="X183" s="12"/>
    </row>
    <row r="184" spans="1:24" s="28" customFormat="1" ht="50.1" customHeight="1" x14ac:dyDescent="0.25">
      <c r="A184" s="41" t="s">
        <v>231</v>
      </c>
      <c r="B184" s="21" t="s">
        <v>349</v>
      </c>
      <c r="C184" s="19" t="s">
        <v>413</v>
      </c>
      <c r="D184" s="19" t="s">
        <v>173</v>
      </c>
      <c r="E184" s="56">
        <v>33</v>
      </c>
      <c r="F184" s="56">
        <v>1</v>
      </c>
      <c r="G184" s="56">
        <v>0</v>
      </c>
      <c r="H184" s="57">
        <v>0</v>
      </c>
      <c r="I184" s="53">
        <f t="shared" si="65"/>
        <v>54073.8</v>
      </c>
      <c r="J184" s="54">
        <f t="shared" si="66"/>
        <v>2457.9</v>
      </c>
      <c r="K184" s="54">
        <f t="shared" si="67"/>
        <v>0</v>
      </c>
      <c r="L184" s="55">
        <f t="shared" si="67"/>
        <v>0</v>
      </c>
      <c r="M184" s="53">
        <f t="shared" si="55"/>
        <v>5407.380000000001</v>
      </c>
      <c r="N184" s="54">
        <f t="shared" si="56"/>
        <v>245.79000000000002</v>
      </c>
      <c r="O184" s="54">
        <f t="shared" si="57"/>
        <v>0</v>
      </c>
      <c r="P184" s="55">
        <f t="shared" si="58"/>
        <v>0</v>
      </c>
      <c r="Q184" s="53">
        <f t="shared" si="59"/>
        <v>62184.87</v>
      </c>
      <c r="R184" s="75">
        <v>27597</v>
      </c>
      <c r="S184" s="75">
        <f t="shared" si="60"/>
        <v>34587.870000000003</v>
      </c>
      <c r="T184" s="12"/>
      <c r="U184" s="12"/>
      <c r="V184" s="12"/>
      <c r="W184" s="12"/>
      <c r="X184" s="12"/>
    </row>
    <row r="185" spans="1:24" s="28" customFormat="1" ht="50.1" customHeight="1" x14ac:dyDescent="0.25">
      <c r="A185" s="41" t="s">
        <v>231</v>
      </c>
      <c r="B185" s="21" t="s">
        <v>349</v>
      </c>
      <c r="C185" s="19" t="s">
        <v>349</v>
      </c>
      <c r="D185" s="19" t="s">
        <v>174</v>
      </c>
      <c r="E185" s="56">
        <v>38</v>
      </c>
      <c r="F185" s="56">
        <v>2</v>
      </c>
      <c r="G185" s="56">
        <v>0</v>
      </c>
      <c r="H185" s="57">
        <v>0</v>
      </c>
      <c r="I185" s="53">
        <f t="shared" si="65"/>
        <v>62266.8</v>
      </c>
      <c r="J185" s="54">
        <f t="shared" si="66"/>
        <v>4915.8</v>
      </c>
      <c r="K185" s="54">
        <f t="shared" si="67"/>
        <v>0</v>
      </c>
      <c r="L185" s="55">
        <f t="shared" si="67"/>
        <v>0</v>
      </c>
      <c r="M185" s="53">
        <f t="shared" si="55"/>
        <v>6226.68</v>
      </c>
      <c r="N185" s="54">
        <f t="shared" si="56"/>
        <v>491.58000000000004</v>
      </c>
      <c r="O185" s="54">
        <f t="shared" si="57"/>
        <v>0</v>
      </c>
      <c r="P185" s="55">
        <f t="shared" si="58"/>
        <v>0</v>
      </c>
      <c r="Q185" s="53">
        <f t="shared" si="59"/>
        <v>73900.86</v>
      </c>
      <c r="R185" s="75">
        <v>21175</v>
      </c>
      <c r="S185" s="75">
        <f t="shared" si="60"/>
        <v>52725.86</v>
      </c>
      <c r="T185" s="12"/>
      <c r="U185" s="12"/>
      <c r="V185" s="12"/>
      <c r="W185" s="12"/>
      <c r="X185" s="12"/>
    </row>
    <row r="186" spans="1:24" s="28" customFormat="1" ht="50.1" customHeight="1" x14ac:dyDescent="0.25">
      <c r="A186" s="41" t="s">
        <v>231</v>
      </c>
      <c r="B186" s="21" t="s">
        <v>349</v>
      </c>
      <c r="C186" s="19" t="s">
        <v>318</v>
      </c>
      <c r="D186" s="19" t="s">
        <v>175</v>
      </c>
      <c r="E186" s="56">
        <v>57</v>
      </c>
      <c r="F186" s="56">
        <v>1</v>
      </c>
      <c r="G186" s="56">
        <v>0</v>
      </c>
      <c r="H186" s="57">
        <v>0</v>
      </c>
      <c r="I186" s="53">
        <f t="shared" si="65"/>
        <v>93400.200000000012</v>
      </c>
      <c r="J186" s="54">
        <f t="shared" si="66"/>
        <v>2457.9</v>
      </c>
      <c r="K186" s="54">
        <f t="shared" si="67"/>
        <v>0</v>
      </c>
      <c r="L186" s="55">
        <f t="shared" si="67"/>
        <v>0</v>
      </c>
      <c r="M186" s="53">
        <f t="shared" si="55"/>
        <v>9340.0200000000023</v>
      </c>
      <c r="N186" s="54">
        <f t="shared" si="56"/>
        <v>245.79000000000002</v>
      </c>
      <c r="O186" s="54">
        <f t="shared" si="57"/>
        <v>0</v>
      </c>
      <c r="P186" s="55">
        <f t="shared" si="58"/>
        <v>0</v>
      </c>
      <c r="Q186" s="53">
        <f t="shared" si="59"/>
        <v>105443.91</v>
      </c>
      <c r="R186" s="75">
        <v>17324</v>
      </c>
      <c r="S186" s="75">
        <f t="shared" si="60"/>
        <v>88119.91</v>
      </c>
      <c r="T186" s="12"/>
      <c r="U186" s="12"/>
      <c r="V186" s="12"/>
      <c r="W186" s="12"/>
      <c r="X186" s="12"/>
    </row>
    <row r="187" spans="1:24" s="28" customFormat="1" ht="50.1" customHeight="1" x14ac:dyDescent="0.25">
      <c r="A187" s="41" t="s">
        <v>231</v>
      </c>
      <c r="B187" s="21" t="s">
        <v>349</v>
      </c>
      <c r="C187" s="19" t="s">
        <v>319</v>
      </c>
      <c r="D187" s="19" t="s">
        <v>176</v>
      </c>
      <c r="E187" s="56">
        <v>40</v>
      </c>
      <c r="F187" s="56">
        <v>0</v>
      </c>
      <c r="G187" s="56">
        <v>0</v>
      </c>
      <c r="H187" s="57">
        <v>0</v>
      </c>
      <c r="I187" s="53">
        <f t="shared" si="65"/>
        <v>65544</v>
      </c>
      <c r="J187" s="54">
        <f t="shared" si="66"/>
        <v>0</v>
      </c>
      <c r="K187" s="54">
        <f t="shared" si="67"/>
        <v>0</v>
      </c>
      <c r="L187" s="55">
        <f t="shared" si="67"/>
        <v>0</v>
      </c>
      <c r="M187" s="53">
        <f t="shared" si="55"/>
        <v>6554.4000000000005</v>
      </c>
      <c r="N187" s="54">
        <f t="shared" si="56"/>
        <v>0</v>
      </c>
      <c r="O187" s="54">
        <f t="shared" si="57"/>
        <v>0</v>
      </c>
      <c r="P187" s="55">
        <f t="shared" si="58"/>
        <v>0</v>
      </c>
      <c r="Q187" s="53">
        <f t="shared" si="59"/>
        <v>72098.399999999994</v>
      </c>
      <c r="R187" s="75">
        <v>21175</v>
      </c>
      <c r="S187" s="75">
        <f t="shared" si="60"/>
        <v>50923.399999999994</v>
      </c>
      <c r="T187" s="12"/>
      <c r="U187" s="12"/>
      <c r="V187" s="12"/>
      <c r="W187" s="12"/>
      <c r="X187" s="12"/>
    </row>
    <row r="188" spans="1:24" s="28" customFormat="1" ht="50.1" customHeight="1" x14ac:dyDescent="0.25">
      <c r="A188" s="41" t="s">
        <v>231</v>
      </c>
      <c r="B188" s="21" t="s">
        <v>349</v>
      </c>
      <c r="C188" s="19" t="s">
        <v>253</v>
      </c>
      <c r="D188" s="19" t="s">
        <v>177</v>
      </c>
      <c r="E188" s="56">
        <v>49</v>
      </c>
      <c r="F188" s="56">
        <v>0</v>
      </c>
      <c r="G188" s="56">
        <v>0</v>
      </c>
      <c r="H188" s="57">
        <v>0</v>
      </c>
      <c r="I188" s="53">
        <f t="shared" si="65"/>
        <v>80291.400000000009</v>
      </c>
      <c r="J188" s="54">
        <f t="shared" si="66"/>
        <v>0</v>
      </c>
      <c r="K188" s="54">
        <f t="shared" si="67"/>
        <v>0</v>
      </c>
      <c r="L188" s="55">
        <f t="shared" si="67"/>
        <v>0</v>
      </c>
      <c r="M188" s="53">
        <f t="shared" si="55"/>
        <v>8029.1400000000012</v>
      </c>
      <c r="N188" s="54">
        <f t="shared" si="56"/>
        <v>0</v>
      </c>
      <c r="O188" s="54">
        <f t="shared" si="57"/>
        <v>0</v>
      </c>
      <c r="P188" s="55">
        <f t="shared" si="58"/>
        <v>0</v>
      </c>
      <c r="Q188" s="53">
        <f t="shared" si="59"/>
        <v>88320.540000000008</v>
      </c>
      <c r="R188" s="75">
        <v>8128</v>
      </c>
      <c r="S188" s="75">
        <f t="shared" si="60"/>
        <v>80192.540000000008</v>
      </c>
      <c r="T188" s="12"/>
      <c r="U188" s="12"/>
      <c r="V188" s="12"/>
      <c r="W188" s="12"/>
      <c r="X188" s="12"/>
    </row>
    <row r="189" spans="1:24" s="28" customFormat="1" ht="50.1" customHeight="1" x14ac:dyDescent="0.25">
      <c r="A189" s="41" t="s">
        <v>231</v>
      </c>
      <c r="B189" s="21" t="s">
        <v>349</v>
      </c>
      <c r="C189" s="19" t="s">
        <v>414</v>
      </c>
      <c r="D189" s="19" t="s">
        <v>178</v>
      </c>
      <c r="E189" s="56">
        <v>22</v>
      </c>
      <c r="F189" s="56">
        <v>0</v>
      </c>
      <c r="G189" s="56">
        <v>0</v>
      </c>
      <c r="H189" s="57">
        <v>0</v>
      </c>
      <c r="I189" s="53">
        <f t="shared" si="65"/>
        <v>36049.200000000004</v>
      </c>
      <c r="J189" s="54">
        <f t="shared" si="66"/>
        <v>0</v>
      </c>
      <c r="K189" s="54">
        <f t="shared" si="67"/>
        <v>0</v>
      </c>
      <c r="L189" s="55">
        <f t="shared" si="67"/>
        <v>0</v>
      </c>
      <c r="M189" s="53">
        <f t="shared" si="55"/>
        <v>3604.9200000000005</v>
      </c>
      <c r="N189" s="54">
        <f t="shared" si="56"/>
        <v>0</v>
      </c>
      <c r="O189" s="54">
        <f t="shared" si="57"/>
        <v>0</v>
      </c>
      <c r="P189" s="55">
        <f t="shared" si="58"/>
        <v>0</v>
      </c>
      <c r="Q189" s="53">
        <f t="shared" si="59"/>
        <v>39654.120000000003</v>
      </c>
      <c r="R189" s="75">
        <v>18284.000000000004</v>
      </c>
      <c r="S189" s="75">
        <f t="shared" si="60"/>
        <v>21370.12</v>
      </c>
      <c r="T189" s="12"/>
      <c r="U189" s="12"/>
      <c r="V189" s="12"/>
      <c r="W189" s="12"/>
      <c r="X189" s="12"/>
    </row>
    <row r="190" spans="1:24" s="28" customFormat="1" ht="50.1" customHeight="1" x14ac:dyDescent="0.25">
      <c r="A190" s="41" t="s">
        <v>231</v>
      </c>
      <c r="B190" s="21" t="s">
        <v>349</v>
      </c>
      <c r="C190" s="19" t="s">
        <v>488</v>
      </c>
      <c r="D190" s="19" t="s">
        <v>179</v>
      </c>
      <c r="E190" s="56">
        <v>0</v>
      </c>
      <c r="F190" s="56">
        <v>0</v>
      </c>
      <c r="G190" s="56">
        <v>0</v>
      </c>
      <c r="H190" s="57">
        <v>0</v>
      </c>
      <c r="I190" s="53">
        <f t="shared" si="65"/>
        <v>0</v>
      </c>
      <c r="J190" s="54">
        <f t="shared" si="66"/>
        <v>0</v>
      </c>
      <c r="K190" s="54">
        <f t="shared" si="67"/>
        <v>0</v>
      </c>
      <c r="L190" s="55">
        <f t="shared" si="67"/>
        <v>0</v>
      </c>
      <c r="M190" s="53">
        <f t="shared" si="55"/>
        <v>0</v>
      </c>
      <c r="N190" s="54">
        <f t="shared" si="56"/>
        <v>0</v>
      </c>
      <c r="O190" s="54">
        <f t="shared" si="57"/>
        <v>0</v>
      </c>
      <c r="P190" s="55">
        <f t="shared" si="58"/>
        <v>0</v>
      </c>
      <c r="Q190" s="53">
        <f t="shared" si="59"/>
        <v>0</v>
      </c>
      <c r="R190" s="75">
        <v>7700</v>
      </c>
      <c r="S190" s="75">
        <f t="shared" si="60"/>
        <v>-7700</v>
      </c>
      <c r="T190" s="12"/>
      <c r="U190" s="12"/>
      <c r="V190" s="12"/>
      <c r="W190" s="12"/>
      <c r="X190" s="12"/>
    </row>
    <row r="191" spans="1:24" s="28" customFormat="1" ht="50.1" customHeight="1" x14ac:dyDescent="0.25">
      <c r="A191" s="41" t="s">
        <v>231</v>
      </c>
      <c r="B191" s="21" t="s">
        <v>246</v>
      </c>
      <c r="C191" s="19" t="s">
        <v>320</v>
      </c>
      <c r="D191" s="19" t="s">
        <v>180</v>
      </c>
      <c r="E191" s="56">
        <v>191</v>
      </c>
      <c r="F191" s="56">
        <v>3</v>
      </c>
      <c r="G191" s="56">
        <v>10</v>
      </c>
      <c r="H191" s="57">
        <v>0</v>
      </c>
      <c r="I191" s="53">
        <f>E191*261.9*6</f>
        <v>300137.39999999997</v>
      </c>
      <c r="J191" s="54">
        <f>F191*261.9*9</f>
        <v>7071.2999999999993</v>
      </c>
      <c r="K191" s="54">
        <f t="shared" ref="K191:L193" si="68">G191*261.9*12</f>
        <v>31428</v>
      </c>
      <c r="L191" s="55">
        <f t="shared" si="68"/>
        <v>0</v>
      </c>
      <c r="M191" s="53">
        <f t="shared" si="55"/>
        <v>30013.739999999998</v>
      </c>
      <c r="N191" s="54">
        <f t="shared" si="56"/>
        <v>707.13</v>
      </c>
      <c r="O191" s="54">
        <f t="shared" si="57"/>
        <v>3142.8</v>
      </c>
      <c r="P191" s="55">
        <f t="shared" si="58"/>
        <v>0</v>
      </c>
      <c r="Q191" s="53">
        <f t="shared" si="59"/>
        <v>372500.36999999994</v>
      </c>
      <c r="R191" s="75">
        <v>28536</v>
      </c>
      <c r="S191" s="75">
        <f t="shared" si="60"/>
        <v>343964.36999999994</v>
      </c>
      <c r="T191" s="12"/>
      <c r="U191" s="12"/>
      <c r="V191" s="12"/>
      <c r="W191" s="12"/>
      <c r="X191" s="12"/>
    </row>
    <row r="192" spans="1:24" s="28" customFormat="1" ht="50.1" customHeight="1" x14ac:dyDescent="0.25">
      <c r="A192" s="41" t="s">
        <v>231</v>
      </c>
      <c r="B192" s="21" t="s">
        <v>246</v>
      </c>
      <c r="C192" s="19" t="s">
        <v>321</v>
      </c>
      <c r="D192" s="19" t="s">
        <v>181</v>
      </c>
      <c r="E192" s="56">
        <v>26</v>
      </c>
      <c r="F192" s="56">
        <v>0</v>
      </c>
      <c r="G192" s="56">
        <v>0</v>
      </c>
      <c r="H192" s="57">
        <v>0</v>
      </c>
      <c r="I192" s="53">
        <f>E192*261.9*6</f>
        <v>40856.399999999994</v>
      </c>
      <c r="J192" s="54">
        <f>F192*261.9*9</f>
        <v>0</v>
      </c>
      <c r="K192" s="54">
        <f t="shared" si="68"/>
        <v>0</v>
      </c>
      <c r="L192" s="55">
        <f t="shared" si="68"/>
        <v>0</v>
      </c>
      <c r="M192" s="53">
        <f t="shared" si="55"/>
        <v>4085.6399999999994</v>
      </c>
      <c r="N192" s="54">
        <f t="shared" si="56"/>
        <v>0</v>
      </c>
      <c r="O192" s="54">
        <f t="shared" si="57"/>
        <v>0</v>
      </c>
      <c r="P192" s="55">
        <f t="shared" si="58"/>
        <v>0</v>
      </c>
      <c r="Q192" s="53">
        <f t="shared" si="59"/>
        <v>44942.039999999994</v>
      </c>
      <c r="R192" s="75">
        <v>22424.000000000004</v>
      </c>
      <c r="S192" s="75">
        <f t="shared" si="60"/>
        <v>22518.03999999999</v>
      </c>
      <c r="T192" s="12"/>
      <c r="U192" s="12"/>
      <c r="V192" s="12"/>
      <c r="W192" s="12"/>
      <c r="X192" s="12"/>
    </row>
    <row r="193" spans="1:24" s="28" customFormat="1" ht="50.1" customHeight="1" x14ac:dyDescent="0.25">
      <c r="A193" s="41" t="s">
        <v>231</v>
      </c>
      <c r="B193" s="21" t="s">
        <v>246</v>
      </c>
      <c r="C193" s="19" t="s">
        <v>416</v>
      </c>
      <c r="D193" s="19" t="s">
        <v>182</v>
      </c>
      <c r="E193" s="56">
        <v>5</v>
      </c>
      <c r="F193" s="56">
        <v>0</v>
      </c>
      <c r="G193" s="56">
        <v>0</v>
      </c>
      <c r="H193" s="57">
        <v>0</v>
      </c>
      <c r="I193" s="53">
        <f>E193*261.9*6</f>
        <v>7857</v>
      </c>
      <c r="J193" s="54">
        <f>F193*261.9*9</f>
        <v>0</v>
      </c>
      <c r="K193" s="54">
        <f t="shared" si="68"/>
        <v>0</v>
      </c>
      <c r="L193" s="55">
        <f t="shared" si="68"/>
        <v>0</v>
      </c>
      <c r="M193" s="53">
        <f t="shared" si="55"/>
        <v>785.7</v>
      </c>
      <c r="N193" s="54">
        <f t="shared" si="56"/>
        <v>0</v>
      </c>
      <c r="O193" s="54">
        <f t="shared" si="57"/>
        <v>0</v>
      </c>
      <c r="P193" s="55">
        <f t="shared" si="58"/>
        <v>0</v>
      </c>
      <c r="Q193" s="53">
        <f t="shared" si="59"/>
        <v>8642.7000000000007</v>
      </c>
      <c r="R193" s="75">
        <v>6928</v>
      </c>
      <c r="S193" s="75">
        <f t="shared" si="60"/>
        <v>1714.7000000000007</v>
      </c>
      <c r="T193" s="12"/>
      <c r="U193" s="12"/>
      <c r="V193" s="12"/>
      <c r="W193" s="12"/>
      <c r="X193" s="12"/>
    </row>
    <row r="194" spans="1:24" s="28" customFormat="1" ht="50.1" customHeight="1" x14ac:dyDescent="0.25">
      <c r="A194" s="41" t="s">
        <v>231</v>
      </c>
      <c r="B194" s="21" t="s">
        <v>247</v>
      </c>
      <c r="C194" s="19" t="s">
        <v>418</v>
      </c>
      <c r="D194" s="19" t="s">
        <v>183</v>
      </c>
      <c r="E194" s="56">
        <v>67</v>
      </c>
      <c r="F194" s="56">
        <v>0</v>
      </c>
      <c r="G194" s="56">
        <v>4</v>
      </c>
      <c r="H194" s="57">
        <v>0</v>
      </c>
      <c r="I194" s="53">
        <f>E194*348*6</f>
        <v>139896</v>
      </c>
      <c r="J194" s="54">
        <f>F194*3489</f>
        <v>0</v>
      </c>
      <c r="K194" s="54">
        <f t="shared" ref="K194:L196" si="69">G194*348*12</f>
        <v>16704</v>
      </c>
      <c r="L194" s="55">
        <f t="shared" si="69"/>
        <v>0</v>
      </c>
      <c r="M194" s="53">
        <f t="shared" si="55"/>
        <v>13989.6</v>
      </c>
      <c r="N194" s="54">
        <f t="shared" si="56"/>
        <v>0</v>
      </c>
      <c r="O194" s="54">
        <f t="shared" si="57"/>
        <v>1670.4</v>
      </c>
      <c r="P194" s="55">
        <f t="shared" si="58"/>
        <v>0</v>
      </c>
      <c r="Q194" s="53">
        <f t="shared" si="59"/>
        <v>172260</v>
      </c>
      <c r="R194" s="75">
        <v>24741</v>
      </c>
      <c r="S194" s="75">
        <f t="shared" si="60"/>
        <v>147519</v>
      </c>
      <c r="T194" s="12"/>
      <c r="U194" s="12"/>
      <c r="V194" s="12"/>
      <c r="W194" s="12"/>
      <c r="X194" s="12"/>
    </row>
    <row r="195" spans="1:24" s="28" customFormat="1" ht="50.1" customHeight="1" x14ac:dyDescent="0.25">
      <c r="A195" s="41" t="s">
        <v>231</v>
      </c>
      <c r="B195" s="21" t="s">
        <v>247</v>
      </c>
      <c r="C195" s="19" t="s">
        <v>417</v>
      </c>
      <c r="D195" s="19" t="s">
        <v>184</v>
      </c>
      <c r="E195" s="56">
        <v>1</v>
      </c>
      <c r="F195" s="56">
        <v>0</v>
      </c>
      <c r="G195" s="56">
        <v>0</v>
      </c>
      <c r="H195" s="57">
        <v>0</v>
      </c>
      <c r="I195" s="53">
        <f>E195*348*6</f>
        <v>2088</v>
      </c>
      <c r="J195" s="54">
        <f>F195*3489</f>
        <v>0</v>
      </c>
      <c r="K195" s="54">
        <f t="shared" si="69"/>
        <v>0</v>
      </c>
      <c r="L195" s="55">
        <f t="shared" si="69"/>
        <v>0</v>
      </c>
      <c r="M195" s="53">
        <f t="shared" si="55"/>
        <v>208.8</v>
      </c>
      <c r="N195" s="54">
        <f t="shared" si="56"/>
        <v>0</v>
      </c>
      <c r="O195" s="54">
        <f t="shared" si="57"/>
        <v>0</v>
      </c>
      <c r="P195" s="55">
        <f t="shared" si="58"/>
        <v>0</v>
      </c>
      <c r="Q195" s="53">
        <f t="shared" si="59"/>
        <v>2296.8000000000002</v>
      </c>
      <c r="R195" s="75">
        <v>5624</v>
      </c>
      <c r="S195" s="75">
        <f t="shared" si="60"/>
        <v>-3327.2</v>
      </c>
      <c r="T195" s="12"/>
      <c r="U195" s="12"/>
      <c r="V195" s="12"/>
      <c r="W195" s="12"/>
      <c r="X195" s="12"/>
    </row>
    <row r="196" spans="1:24" s="28" customFormat="1" ht="50.1" customHeight="1" x14ac:dyDescent="0.25">
      <c r="A196" s="41" t="s">
        <v>231</v>
      </c>
      <c r="B196" s="21" t="s">
        <v>247</v>
      </c>
      <c r="C196" s="19" t="s">
        <v>322</v>
      </c>
      <c r="D196" s="19" t="s">
        <v>185</v>
      </c>
      <c r="E196" s="56">
        <v>109</v>
      </c>
      <c r="F196" s="56">
        <v>3</v>
      </c>
      <c r="G196" s="56">
        <v>2</v>
      </c>
      <c r="H196" s="57">
        <v>0</v>
      </c>
      <c r="I196" s="53">
        <f>E196*348*6</f>
        <v>227592</v>
      </c>
      <c r="J196" s="54">
        <f>F196*348*9</f>
        <v>9396</v>
      </c>
      <c r="K196" s="54">
        <f t="shared" si="69"/>
        <v>8352</v>
      </c>
      <c r="L196" s="55">
        <f t="shared" si="69"/>
        <v>0</v>
      </c>
      <c r="M196" s="53">
        <f t="shared" si="55"/>
        <v>22759.200000000001</v>
      </c>
      <c r="N196" s="54">
        <f t="shared" si="56"/>
        <v>939.6</v>
      </c>
      <c r="O196" s="54">
        <f t="shared" si="57"/>
        <v>835.2</v>
      </c>
      <c r="P196" s="55">
        <f t="shared" si="58"/>
        <v>0</v>
      </c>
      <c r="Q196" s="53">
        <f t="shared" si="59"/>
        <v>269874</v>
      </c>
      <c r="R196" s="75">
        <v>20616</v>
      </c>
      <c r="S196" s="75">
        <f t="shared" si="60"/>
        <v>249258</v>
      </c>
      <c r="T196" s="12"/>
      <c r="U196" s="12"/>
      <c r="V196" s="12"/>
      <c r="W196" s="12"/>
      <c r="X196" s="12"/>
    </row>
    <row r="197" spans="1:24" s="28" customFormat="1" ht="50.1" customHeight="1" x14ac:dyDescent="0.25">
      <c r="A197" s="41" t="s">
        <v>231</v>
      </c>
      <c r="B197" s="21" t="s">
        <v>248</v>
      </c>
      <c r="C197" s="19" t="s">
        <v>248</v>
      </c>
      <c r="D197" s="19" t="s">
        <v>186</v>
      </c>
      <c r="E197" s="56">
        <v>24</v>
      </c>
      <c r="F197" s="56">
        <v>1</v>
      </c>
      <c r="G197" s="56">
        <v>0</v>
      </c>
      <c r="H197" s="57">
        <v>0</v>
      </c>
      <c r="I197" s="53">
        <f>E197*346.1*6</f>
        <v>49838.400000000009</v>
      </c>
      <c r="J197" s="54">
        <f>F197*346.1*9</f>
        <v>3114.9</v>
      </c>
      <c r="K197" s="54">
        <f t="shared" ref="K197:L199" si="70">G197*346.1*12</f>
        <v>0</v>
      </c>
      <c r="L197" s="55">
        <f t="shared" si="70"/>
        <v>0</v>
      </c>
      <c r="M197" s="53">
        <f t="shared" ref="M197:M241" si="71">I197*0.1</f>
        <v>4983.8400000000011</v>
      </c>
      <c r="N197" s="54">
        <f t="shared" ref="N197:N241" si="72">J197*0.1</f>
        <v>311.49</v>
      </c>
      <c r="O197" s="54">
        <f t="shared" ref="O197:O241" si="73">K197*0.1</f>
        <v>0</v>
      </c>
      <c r="P197" s="55">
        <f t="shared" ref="P197:P241" si="74">L197*0.1</f>
        <v>0</v>
      </c>
      <c r="Q197" s="53">
        <f t="shared" ref="Q197:Q241" si="75">SUM(I197:P197)</f>
        <v>58248.630000000012</v>
      </c>
      <c r="R197" s="75">
        <v>33878</v>
      </c>
      <c r="S197" s="75">
        <f t="shared" ref="S197:S241" si="76">Q197-R197</f>
        <v>24370.630000000012</v>
      </c>
      <c r="T197" s="12"/>
      <c r="U197" s="12"/>
      <c r="V197" s="12"/>
      <c r="W197" s="12"/>
      <c r="X197" s="12"/>
    </row>
    <row r="198" spans="1:24" s="28" customFormat="1" ht="50.1" customHeight="1" x14ac:dyDescent="0.25">
      <c r="A198" s="41" t="s">
        <v>231</v>
      </c>
      <c r="B198" s="21" t="s">
        <v>248</v>
      </c>
      <c r="C198" s="19" t="s">
        <v>419</v>
      </c>
      <c r="D198" s="19" t="s">
        <v>187</v>
      </c>
      <c r="E198" s="56">
        <v>2</v>
      </c>
      <c r="F198" s="56">
        <v>1</v>
      </c>
      <c r="G198" s="56">
        <v>0</v>
      </c>
      <c r="H198" s="57">
        <v>0</v>
      </c>
      <c r="I198" s="53">
        <f>E198*346.1*6</f>
        <v>4153.2000000000007</v>
      </c>
      <c r="J198" s="54">
        <f>F198*346.1*9</f>
        <v>3114.9</v>
      </c>
      <c r="K198" s="54">
        <f t="shared" si="70"/>
        <v>0</v>
      </c>
      <c r="L198" s="55">
        <f t="shared" si="70"/>
        <v>0</v>
      </c>
      <c r="M198" s="53">
        <f t="shared" si="71"/>
        <v>415.32000000000011</v>
      </c>
      <c r="N198" s="54">
        <f t="shared" si="72"/>
        <v>311.49</v>
      </c>
      <c r="O198" s="54">
        <f t="shared" si="73"/>
        <v>0</v>
      </c>
      <c r="P198" s="55">
        <f t="shared" si="74"/>
        <v>0</v>
      </c>
      <c r="Q198" s="53">
        <f t="shared" si="75"/>
        <v>7994.91</v>
      </c>
      <c r="R198" s="75">
        <v>5704</v>
      </c>
      <c r="S198" s="75">
        <f t="shared" si="76"/>
        <v>2290.91</v>
      </c>
      <c r="T198" s="12"/>
      <c r="U198" s="12"/>
      <c r="V198" s="12"/>
      <c r="W198" s="12"/>
      <c r="X198" s="12"/>
    </row>
    <row r="199" spans="1:24" s="28" customFormat="1" ht="50.1" customHeight="1" x14ac:dyDescent="0.25">
      <c r="A199" s="41" t="s">
        <v>231</v>
      </c>
      <c r="B199" s="21" t="s">
        <v>248</v>
      </c>
      <c r="C199" s="19" t="s">
        <v>323</v>
      </c>
      <c r="D199" s="19" t="s">
        <v>188</v>
      </c>
      <c r="E199" s="56">
        <v>52</v>
      </c>
      <c r="F199" s="56">
        <v>1</v>
      </c>
      <c r="G199" s="56">
        <v>0</v>
      </c>
      <c r="H199" s="57">
        <v>0</v>
      </c>
      <c r="I199" s="53">
        <f>E199*346.1*6</f>
        <v>107983.20000000001</v>
      </c>
      <c r="J199" s="54">
        <f>F199*346.1*9</f>
        <v>3114.9</v>
      </c>
      <c r="K199" s="54">
        <f t="shared" si="70"/>
        <v>0</v>
      </c>
      <c r="L199" s="55">
        <f t="shared" si="70"/>
        <v>0</v>
      </c>
      <c r="M199" s="53">
        <f t="shared" si="71"/>
        <v>10798.320000000002</v>
      </c>
      <c r="N199" s="54">
        <f t="shared" si="72"/>
        <v>311.49</v>
      </c>
      <c r="O199" s="54">
        <f t="shared" si="73"/>
        <v>0</v>
      </c>
      <c r="P199" s="55">
        <f t="shared" si="74"/>
        <v>0</v>
      </c>
      <c r="Q199" s="53">
        <f t="shared" si="75"/>
        <v>122207.91000000002</v>
      </c>
      <c r="R199" s="75">
        <v>35136</v>
      </c>
      <c r="S199" s="75">
        <f t="shared" si="76"/>
        <v>87071.910000000018</v>
      </c>
      <c r="T199" s="12"/>
      <c r="U199" s="12"/>
      <c r="V199" s="12"/>
      <c r="W199" s="12"/>
      <c r="X199" s="12"/>
    </row>
    <row r="200" spans="1:24" s="28" customFormat="1" ht="50.1" customHeight="1" x14ac:dyDescent="0.25">
      <c r="A200" s="41" t="s">
        <v>231</v>
      </c>
      <c r="B200" s="21" t="s">
        <v>249</v>
      </c>
      <c r="C200" s="19" t="s">
        <v>249</v>
      </c>
      <c r="D200" s="19" t="s">
        <v>189</v>
      </c>
      <c r="E200" s="56">
        <v>222</v>
      </c>
      <c r="F200" s="56">
        <v>10</v>
      </c>
      <c r="G200" s="56">
        <v>9</v>
      </c>
      <c r="H200" s="57">
        <v>0</v>
      </c>
      <c r="I200" s="53">
        <f t="shared" ref="I200:I207" si="77">E200*286.4*6</f>
        <v>381484.79999999999</v>
      </c>
      <c r="J200" s="54">
        <f t="shared" ref="J200:J207" si="78">F200*286.4*9</f>
        <v>25776</v>
      </c>
      <c r="K200" s="54">
        <f t="shared" ref="K200:L207" si="79">G200*286.4*12</f>
        <v>30931.199999999997</v>
      </c>
      <c r="L200" s="55">
        <f t="shared" si="79"/>
        <v>0</v>
      </c>
      <c r="M200" s="53">
        <f t="shared" si="71"/>
        <v>38148.480000000003</v>
      </c>
      <c r="N200" s="54">
        <f t="shared" si="72"/>
        <v>2577.6000000000004</v>
      </c>
      <c r="O200" s="54">
        <f t="shared" si="73"/>
        <v>3093.12</v>
      </c>
      <c r="P200" s="55">
        <f t="shared" si="74"/>
        <v>0</v>
      </c>
      <c r="Q200" s="53">
        <f t="shared" si="75"/>
        <v>482011.19999999995</v>
      </c>
      <c r="R200" s="75">
        <v>59324</v>
      </c>
      <c r="S200" s="75">
        <f t="shared" si="76"/>
        <v>422687.19999999995</v>
      </c>
      <c r="T200" s="12"/>
      <c r="U200" s="12"/>
      <c r="V200" s="12"/>
      <c r="W200" s="12"/>
      <c r="X200" s="12"/>
    </row>
    <row r="201" spans="1:24" s="28" customFormat="1" ht="50.1" customHeight="1" x14ac:dyDescent="0.25">
      <c r="A201" s="41" t="s">
        <v>231</v>
      </c>
      <c r="B201" s="21" t="s">
        <v>249</v>
      </c>
      <c r="C201" s="19" t="s">
        <v>487</v>
      </c>
      <c r="D201" s="19" t="s">
        <v>190</v>
      </c>
      <c r="E201" s="58">
        <v>2</v>
      </c>
      <c r="F201" s="58">
        <v>0</v>
      </c>
      <c r="G201" s="58">
        <v>0</v>
      </c>
      <c r="H201" s="59">
        <v>0</v>
      </c>
      <c r="I201" s="53">
        <f t="shared" si="77"/>
        <v>3436.7999999999997</v>
      </c>
      <c r="J201" s="54">
        <f t="shared" si="78"/>
        <v>0</v>
      </c>
      <c r="K201" s="54">
        <f t="shared" si="79"/>
        <v>0</v>
      </c>
      <c r="L201" s="55">
        <f t="shared" si="79"/>
        <v>0</v>
      </c>
      <c r="M201" s="53">
        <f t="shared" si="71"/>
        <v>343.68</v>
      </c>
      <c r="N201" s="54">
        <f t="shared" si="72"/>
        <v>0</v>
      </c>
      <c r="O201" s="54">
        <f t="shared" si="73"/>
        <v>0</v>
      </c>
      <c r="P201" s="55">
        <f t="shared" si="74"/>
        <v>0</v>
      </c>
      <c r="Q201" s="53">
        <f t="shared" si="75"/>
        <v>3780.4799999999996</v>
      </c>
      <c r="R201" s="75">
        <v>11661</v>
      </c>
      <c r="S201" s="75">
        <f t="shared" si="76"/>
        <v>-7880.52</v>
      </c>
      <c r="T201" s="12"/>
      <c r="U201" s="12"/>
      <c r="V201" s="12"/>
      <c r="W201" s="12"/>
      <c r="X201" s="12"/>
    </row>
    <row r="202" spans="1:24" s="28" customFormat="1" ht="50.1" customHeight="1" x14ac:dyDescent="0.25">
      <c r="A202" s="41" t="s">
        <v>231</v>
      </c>
      <c r="B202" s="21" t="s">
        <v>249</v>
      </c>
      <c r="C202" s="19" t="s">
        <v>324</v>
      </c>
      <c r="D202" s="19" t="s">
        <v>191</v>
      </c>
      <c r="E202" s="56">
        <v>13</v>
      </c>
      <c r="F202" s="56">
        <v>0</v>
      </c>
      <c r="G202" s="56">
        <v>0</v>
      </c>
      <c r="H202" s="57">
        <v>0</v>
      </c>
      <c r="I202" s="53">
        <f t="shared" si="77"/>
        <v>22339.199999999997</v>
      </c>
      <c r="J202" s="54">
        <f t="shared" si="78"/>
        <v>0</v>
      </c>
      <c r="K202" s="54">
        <f t="shared" si="79"/>
        <v>0</v>
      </c>
      <c r="L202" s="55">
        <f t="shared" si="79"/>
        <v>0</v>
      </c>
      <c r="M202" s="53">
        <f t="shared" si="71"/>
        <v>2233.9199999999996</v>
      </c>
      <c r="N202" s="54">
        <f t="shared" si="72"/>
        <v>0</v>
      </c>
      <c r="O202" s="54">
        <f t="shared" si="73"/>
        <v>0</v>
      </c>
      <c r="P202" s="55">
        <f t="shared" si="74"/>
        <v>0</v>
      </c>
      <c r="Q202" s="53">
        <f t="shared" si="75"/>
        <v>24573.119999999995</v>
      </c>
      <c r="R202" s="75">
        <v>9315</v>
      </c>
      <c r="S202" s="75">
        <f t="shared" si="76"/>
        <v>15258.119999999995</v>
      </c>
      <c r="T202" s="12"/>
      <c r="U202" s="12"/>
      <c r="V202" s="12"/>
      <c r="W202" s="12"/>
      <c r="X202" s="12"/>
    </row>
    <row r="203" spans="1:24" s="28" customFormat="1" ht="50.1" customHeight="1" x14ac:dyDescent="0.25">
      <c r="A203" s="41" t="s">
        <v>231</v>
      </c>
      <c r="B203" s="21" t="s">
        <v>249</v>
      </c>
      <c r="C203" s="19" t="s">
        <v>420</v>
      </c>
      <c r="D203" s="19" t="s">
        <v>192</v>
      </c>
      <c r="E203" s="56">
        <v>35</v>
      </c>
      <c r="F203" s="56">
        <v>3</v>
      </c>
      <c r="G203" s="56">
        <v>1</v>
      </c>
      <c r="H203" s="57">
        <v>0</v>
      </c>
      <c r="I203" s="53">
        <f t="shared" si="77"/>
        <v>60144</v>
      </c>
      <c r="J203" s="54">
        <f t="shared" si="78"/>
        <v>7732.7999999999993</v>
      </c>
      <c r="K203" s="54">
        <f t="shared" si="79"/>
        <v>3436.7999999999997</v>
      </c>
      <c r="L203" s="55">
        <f t="shared" si="79"/>
        <v>0</v>
      </c>
      <c r="M203" s="53">
        <f t="shared" si="71"/>
        <v>6014.4000000000005</v>
      </c>
      <c r="N203" s="54">
        <f t="shared" si="72"/>
        <v>773.28</v>
      </c>
      <c r="O203" s="54">
        <f t="shared" si="73"/>
        <v>343.68</v>
      </c>
      <c r="P203" s="55">
        <f t="shared" si="74"/>
        <v>0</v>
      </c>
      <c r="Q203" s="53">
        <f t="shared" si="75"/>
        <v>78444.959999999992</v>
      </c>
      <c r="R203" s="75">
        <v>13036</v>
      </c>
      <c r="S203" s="75">
        <f t="shared" si="76"/>
        <v>65408.959999999992</v>
      </c>
      <c r="T203" s="12"/>
      <c r="U203" s="12"/>
      <c r="V203" s="12"/>
      <c r="W203" s="12"/>
      <c r="X203" s="12"/>
    </row>
    <row r="204" spans="1:24" s="28" customFormat="1" ht="50.1" customHeight="1" x14ac:dyDescent="0.25">
      <c r="A204" s="41" t="s">
        <v>231</v>
      </c>
      <c r="B204" s="21" t="s">
        <v>249</v>
      </c>
      <c r="C204" s="19" t="s">
        <v>325</v>
      </c>
      <c r="D204" s="19" t="s">
        <v>193</v>
      </c>
      <c r="E204" s="56">
        <v>24</v>
      </c>
      <c r="F204" s="56">
        <v>0</v>
      </c>
      <c r="G204" s="56">
        <v>2</v>
      </c>
      <c r="H204" s="57">
        <v>0</v>
      </c>
      <c r="I204" s="53">
        <f t="shared" si="77"/>
        <v>41241.599999999999</v>
      </c>
      <c r="J204" s="54">
        <f t="shared" si="78"/>
        <v>0</v>
      </c>
      <c r="K204" s="54">
        <f t="shared" si="79"/>
        <v>6873.5999999999995</v>
      </c>
      <c r="L204" s="55">
        <f t="shared" si="79"/>
        <v>0</v>
      </c>
      <c r="M204" s="53">
        <f t="shared" si="71"/>
        <v>4124.16</v>
      </c>
      <c r="N204" s="54">
        <f t="shared" si="72"/>
        <v>0</v>
      </c>
      <c r="O204" s="54">
        <f t="shared" si="73"/>
        <v>687.36</v>
      </c>
      <c r="P204" s="55">
        <f t="shared" si="74"/>
        <v>0</v>
      </c>
      <c r="Q204" s="53">
        <f t="shared" si="75"/>
        <v>52926.720000000001</v>
      </c>
      <c r="R204" s="75">
        <v>3767</v>
      </c>
      <c r="S204" s="75">
        <f t="shared" si="76"/>
        <v>49159.72</v>
      </c>
      <c r="T204" s="12"/>
      <c r="U204" s="12"/>
      <c r="V204" s="12"/>
      <c r="W204" s="12"/>
      <c r="X204" s="12"/>
    </row>
    <row r="205" spans="1:24" s="28" customFormat="1" ht="50.1" customHeight="1" x14ac:dyDescent="0.25">
      <c r="A205" s="41" t="s">
        <v>231</v>
      </c>
      <c r="B205" s="21" t="s">
        <v>249</v>
      </c>
      <c r="C205" s="19" t="s">
        <v>326</v>
      </c>
      <c r="D205" s="19" t="s">
        <v>194</v>
      </c>
      <c r="E205" s="56">
        <v>106</v>
      </c>
      <c r="F205" s="56">
        <v>6</v>
      </c>
      <c r="G205" s="56">
        <v>6</v>
      </c>
      <c r="H205" s="57">
        <v>0</v>
      </c>
      <c r="I205" s="53">
        <f t="shared" si="77"/>
        <v>182150.39999999999</v>
      </c>
      <c r="J205" s="54">
        <f t="shared" si="78"/>
        <v>15465.599999999999</v>
      </c>
      <c r="K205" s="54">
        <f t="shared" si="79"/>
        <v>20620.8</v>
      </c>
      <c r="L205" s="55">
        <f t="shared" si="79"/>
        <v>0</v>
      </c>
      <c r="M205" s="53">
        <f t="shared" si="71"/>
        <v>18215.04</v>
      </c>
      <c r="N205" s="54">
        <f t="shared" si="72"/>
        <v>1546.56</v>
      </c>
      <c r="O205" s="54">
        <f t="shared" si="73"/>
        <v>2062.08</v>
      </c>
      <c r="P205" s="55">
        <f t="shared" si="74"/>
        <v>0</v>
      </c>
      <c r="Q205" s="53">
        <f t="shared" si="75"/>
        <v>240060.47999999998</v>
      </c>
      <c r="R205" s="75">
        <v>9943</v>
      </c>
      <c r="S205" s="75">
        <f t="shared" si="76"/>
        <v>230117.47999999998</v>
      </c>
      <c r="T205" s="12"/>
      <c r="U205" s="12"/>
      <c r="V205" s="12"/>
      <c r="W205" s="12"/>
      <c r="X205" s="12"/>
    </row>
    <row r="206" spans="1:24" s="28" customFormat="1" ht="50.1" customHeight="1" x14ac:dyDescent="0.25">
      <c r="A206" s="41" t="s">
        <v>231</v>
      </c>
      <c r="B206" s="21" t="s">
        <v>249</v>
      </c>
      <c r="C206" s="19" t="s">
        <v>421</v>
      </c>
      <c r="D206" s="19" t="s">
        <v>195</v>
      </c>
      <c r="E206" s="56">
        <v>20</v>
      </c>
      <c r="F206" s="56">
        <v>1</v>
      </c>
      <c r="G206" s="56">
        <v>0</v>
      </c>
      <c r="H206" s="57">
        <v>0</v>
      </c>
      <c r="I206" s="53">
        <f t="shared" si="77"/>
        <v>34368</v>
      </c>
      <c r="J206" s="54">
        <f t="shared" si="78"/>
        <v>2577.6</v>
      </c>
      <c r="K206" s="54">
        <f t="shared" si="79"/>
        <v>0</v>
      </c>
      <c r="L206" s="55">
        <f t="shared" si="79"/>
        <v>0</v>
      </c>
      <c r="M206" s="53">
        <f t="shared" si="71"/>
        <v>3436.8</v>
      </c>
      <c r="N206" s="54">
        <f t="shared" si="72"/>
        <v>257.76</v>
      </c>
      <c r="O206" s="54">
        <f t="shared" si="73"/>
        <v>0</v>
      </c>
      <c r="P206" s="55">
        <f t="shared" si="74"/>
        <v>0</v>
      </c>
      <c r="Q206" s="53">
        <f t="shared" si="75"/>
        <v>40640.160000000003</v>
      </c>
      <c r="R206" s="75">
        <v>3099</v>
      </c>
      <c r="S206" s="75">
        <f t="shared" si="76"/>
        <v>37541.160000000003</v>
      </c>
      <c r="T206" s="12"/>
      <c r="U206" s="12"/>
      <c r="V206" s="12"/>
      <c r="W206" s="12"/>
      <c r="X206" s="12"/>
    </row>
    <row r="207" spans="1:24" s="28" customFormat="1" ht="50.1" customHeight="1" x14ac:dyDescent="0.25">
      <c r="A207" s="41" t="s">
        <v>231</v>
      </c>
      <c r="B207" s="21" t="s">
        <v>249</v>
      </c>
      <c r="C207" s="19" t="s">
        <v>327</v>
      </c>
      <c r="D207" s="19" t="s">
        <v>196</v>
      </c>
      <c r="E207" s="56">
        <v>4</v>
      </c>
      <c r="F207" s="56">
        <v>0</v>
      </c>
      <c r="G207" s="56">
        <v>0</v>
      </c>
      <c r="H207" s="57">
        <v>1</v>
      </c>
      <c r="I207" s="53">
        <f t="shared" si="77"/>
        <v>6873.5999999999995</v>
      </c>
      <c r="J207" s="54">
        <f t="shared" si="78"/>
        <v>0</v>
      </c>
      <c r="K207" s="54">
        <f t="shared" si="79"/>
        <v>0</v>
      </c>
      <c r="L207" s="55">
        <f t="shared" si="79"/>
        <v>3436.7999999999997</v>
      </c>
      <c r="M207" s="53">
        <f t="shared" si="71"/>
        <v>687.36</v>
      </c>
      <c r="N207" s="54">
        <f t="shared" si="72"/>
        <v>0</v>
      </c>
      <c r="O207" s="54">
        <f t="shared" si="73"/>
        <v>0</v>
      </c>
      <c r="P207" s="55">
        <f t="shared" si="74"/>
        <v>343.68</v>
      </c>
      <c r="Q207" s="53">
        <f t="shared" si="75"/>
        <v>11341.44</v>
      </c>
      <c r="R207" s="75">
        <v>5140</v>
      </c>
      <c r="S207" s="75">
        <f t="shared" si="76"/>
        <v>6201.4400000000005</v>
      </c>
      <c r="T207" s="12"/>
      <c r="U207" s="12"/>
      <c r="V207" s="12"/>
      <c r="W207" s="12"/>
      <c r="X207" s="12"/>
    </row>
    <row r="208" spans="1:24" s="28" customFormat="1" ht="50.1" customHeight="1" x14ac:dyDescent="0.25">
      <c r="A208" s="41" t="s">
        <v>231</v>
      </c>
      <c r="B208" s="21" t="s">
        <v>328</v>
      </c>
      <c r="C208" s="19" t="s">
        <v>328</v>
      </c>
      <c r="D208" s="19" t="s">
        <v>197</v>
      </c>
      <c r="E208" s="56">
        <v>57</v>
      </c>
      <c r="F208" s="56">
        <v>3</v>
      </c>
      <c r="G208" s="56">
        <v>1</v>
      </c>
      <c r="H208" s="57">
        <v>0</v>
      </c>
      <c r="I208" s="53">
        <f t="shared" ref="I208:I220" si="80">E208*313.1*6</f>
        <v>107080.20000000001</v>
      </c>
      <c r="J208" s="54">
        <f t="shared" ref="J208:J220" si="81">F208*313.1*9</f>
        <v>8453.7000000000007</v>
      </c>
      <c r="K208" s="54">
        <f t="shared" ref="K208:K220" si="82">G208*313.1*12</f>
        <v>3757.2000000000003</v>
      </c>
      <c r="L208" s="55">
        <f t="shared" ref="L208:L220" si="83">H208*313.1*12</f>
        <v>0</v>
      </c>
      <c r="M208" s="53">
        <f t="shared" si="71"/>
        <v>10708.020000000002</v>
      </c>
      <c r="N208" s="54">
        <f t="shared" si="72"/>
        <v>845.37000000000012</v>
      </c>
      <c r="O208" s="54">
        <f t="shared" si="73"/>
        <v>375.72</v>
      </c>
      <c r="P208" s="55">
        <f t="shared" si="74"/>
        <v>0</v>
      </c>
      <c r="Q208" s="53">
        <f t="shared" si="75"/>
        <v>131220.21</v>
      </c>
      <c r="R208" s="75">
        <v>9598</v>
      </c>
      <c r="S208" s="75">
        <f t="shared" si="76"/>
        <v>121622.20999999999</v>
      </c>
      <c r="T208" s="12"/>
      <c r="U208" s="12"/>
      <c r="V208" s="12"/>
      <c r="W208" s="12"/>
      <c r="X208" s="12"/>
    </row>
    <row r="209" spans="1:24" s="28" customFormat="1" ht="50.1" customHeight="1" x14ac:dyDescent="0.25">
      <c r="A209" s="41" t="s">
        <v>231</v>
      </c>
      <c r="B209" s="21" t="s">
        <v>328</v>
      </c>
      <c r="C209" s="19" t="s">
        <v>329</v>
      </c>
      <c r="D209" s="19" t="s">
        <v>198</v>
      </c>
      <c r="E209" s="56">
        <v>29</v>
      </c>
      <c r="F209" s="56">
        <v>0</v>
      </c>
      <c r="G209" s="56">
        <v>0</v>
      </c>
      <c r="H209" s="57">
        <v>0</v>
      </c>
      <c r="I209" s="53">
        <f t="shared" si="80"/>
        <v>54479.400000000009</v>
      </c>
      <c r="J209" s="54">
        <f t="shared" si="81"/>
        <v>0</v>
      </c>
      <c r="K209" s="54">
        <f t="shared" si="82"/>
        <v>0</v>
      </c>
      <c r="L209" s="55">
        <f t="shared" si="83"/>
        <v>0</v>
      </c>
      <c r="M209" s="53">
        <f t="shared" si="71"/>
        <v>5447.9400000000014</v>
      </c>
      <c r="N209" s="54">
        <f t="shared" si="72"/>
        <v>0</v>
      </c>
      <c r="O209" s="54">
        <f t="shared" si="73"/>
        <v>0</v>
      </c>
      <c r="P209" s="55">
        <f t="shared" si="74"/>
        <v>0</v>
      </c>
      <c r="Q209" s="53">
        <f t="shared" si="75"/>
        <v>59927.340000000011</v>
      </c>
      <c r="R209" s="75">
        <v>18465</v>
      </c>
      <c r="S209" s="75">
        <f t="shared" si="76"/>
        <v>41462.340000000011</v>
      </c>
      <c r="T209" s="12"/>
      <c r="U209" s="12"/>
      <c r="V209" s="12"/>
      <c r="W209" s="12"/>
      <c r="X209" s="12"/>
    </row>
    <row r="210" spans="1:24" s="28" customFormat="1" ht="50.1" customHeight="1" x14ac:dyDescent="0.25">
      <c r="A210" s="41" t="s">
        <v>231</v>
      </c>
      <c r="B210" s="21" t="s">
        <v>328</v>
      </c>
      <c r="C210" s="19" t="s">
        <v>422</v>
      </c>
      <c r="D210" s="19" t="s">
        <v>199</v>
      </c>
      <c r="E210" s="56">
        <v>15</v>
      </c>
      <c r="F210" s="56">
        <v>0</v>
      </c>
      <c r="G210" s="56">
        <v>0</v>
      </c>
      <c r="H210" s="57">
        <v>0</v>
      </c>
      <c r="I210" s="53">
        <f t="shared" si="80"/>
        <v>28179</v>
      </c>
      <c r="J210" s="54">
        <f t="shared" si="81"/>
        <v>0</v>
      </c>
      <c r="K210" s="54">
        <f t="shared" si="82"/>
        <v>0</v>
      </c>
      <c r="L210" s="55">
        <f t="shared" si="83"/>
        <v>0</v>
      </c>
      <c r="M210" s="53">
        <f t="shared" si="71"/>
        <v>2817.9</v>
      </c>
      <c r="N210" s="54">
        <f t="shared" si="72"/>
        <v>0</v>
      </c>
      <c r="O210" s="54">
        <f t="shared" si="73"/>
        <v>0</v>
      </c>
      <c r="P210" s="55">
        <f t="shared" si="74"/>
        <v>0</v>
      </c>
      <c r="Q210" s="53">
        <f t="shared" si="75"/>
        <v>30996.9</v>
      </c>
      <c r="R210" s="75">
        <v>29913</v>
      </c>
      <c r="S210" s="75">
        <f t="shared" si="76"/>
        <v>1083.9000000000015</v>
      </c>
      <c r="T210" s="12"/>
      <c r="U210" s="12"/>
      <c r="V210" s="12"/>
      <c r="W210" s="12"/>
      <c r="X210" s="12"/>
    </row>
    <row r="211" spans="1:24" s="28" customFormat="1" ht="50.1" customHeight="1" x14ac:dyDescent="0.25">
      <c r="A211" s="41" t="s">
        <v>231</v>
      </c>
      <c r="B211" s="21" t="s">
        <v>328</v>
      </c>
      <c r="C211" s="19" t="s">
        <v>423</v>
      </c>
      <c r="D211" s="19" t="s">
        <v>200</v>
      </c>
      <c r="E211" s="56">
        <v>9</v>
      </c>
      <c r="F211" s="56">
        <v>0</v>
      </c>
      <c r="G211" s="56">
        <v>0</v>
      </c>
      <c r="H211" s="57">
        <v>0</v>
      </c>
      <c r="I211" s="53">
        <f t="shared" si="80"/>
        <v>16907.400000000001</v>
      </c>
      <c r="J211" s="54">
        <f t="shared" si="81"/>
        <v>0</v>
      </c>
      <c r="K211" s="54">
        <f t="shared" si="82"/>
        <v>0</v>
      </c>
      <c r="L211" s="55">
        <f t="shared" si="83"/>
        <v>0</v>
      </c>
      <c r="M211" s="53">
        <f t="shared" si="71"/>
        <v>1690.7400000000002</v>
      </c>
      <c r="N211" s="54">
        <f t="shared" si="72"/>
        <v>0</v>
      </c>
      <c r="O211" s="54">
        <f t="shared" si="73"/>
        <v>0</v>
      </c>
      <c r="P211" s="55">
        <f t="shared" si="74"/>
        <v>0</v>
      </c>
      <c r="Q211" s="53">
        <f t="shared" si="75"/>
        <v>18598.140000000003</v>
      </c>
      <c r="R211" s="75">
        <v>15503</v>
      </c>
      <c r="S211" s="75">
        <f t="shared" si="76"/>
        <v>3095.1400000000031</v>
      </c>
      <c r="T211" s="12"/>
      <c r="U211" s="12"/>
      <c r="V211" s="12"/>
      <c r="W211" s="12"/>
      <c r="X211" s="12"/>
    </row>
    <row r="212" spans="1:24" s="28" customFormat="1" ht="50.1" customHeight="1" x14ac:dyDescent="0.25">
      <c r="A212" s="41" t="s">
        <v>231</v>
      </c>
      <c r="B212" s="21" t="s">
        <v>328</v>
      </c>
      <c r="C212" s="19" t="s">
        <v>424</v>
      </c>
      <c r="D212" s="19" t="s">
        <v>201</v>
      </c>
      <c r="E212" s="56">
        <v>10</v>
      </c>
      <c r="F212" s="56">
        <v>0</v>
      </c>
      <c r="G212" s="56">
        <v>0</v>
      </c>
      <c r="H212" s="57">
        <v>0</v>
      </c>
      <c r="I212" s="53">
        <f t="shared" si="80"/>
        <v>18786</v>
      </c>
      <c r="J212" s="54">
        <f t="shared" si="81"/>
        <v>0</v>
      </c>
      <c r="K212" s="54">
        <f t="shared" si="82"/>
        <v>0</v>
      </c>
      <c r="L212" s="55">
        <f t="shared" si="83"/>
        <v>0</v>
      </c>
      <c r="M212" s="53">
        <f t="shared" si="71"/>
        <v>1878.6000000000001</v>
      </c>
      <c r="N212" s="54">
        <f t="shared" si="72"/>
        <v>0</v>
      </c>
      <c r="O212" s="54">
        <f t="shared" si="73"/>
        <v>0</v>
      </c>
      <c r="P212" s="55">
        <f t="shared" si="74"/>
        <v>0</v>
      </c>
      <c r="Q212" s="53">
        <f t="shared" si="75"/>
        <v>20664.599999999999</v>
      </c>
      <c r="R212" s="75">
        <v>5544</v>
      </c>
      <c r="S212" s="75">
        <f t="shared" si="76"/>
        <v>15120.599999999999</v>
      </c>
      <c r="T212" s="12"/>
      <c r="U212" s="12"/>
      <c r="V212" s="12"/>
      <c r="W212" s="12"/>
      <c r="X212" s="12"/>
    </row>
    <row r="213" spans="1:24" s="28" customFormat="1" ht="50.1" customHeight="1" x14ac:dyDescent="0.25">
      <c r="A213" s="41" t="s">
        <v>231</v>
      </c>
      <c r="B213" s="21" t="s">
        <v>328</v>
      </c>
      <c r="C213" s="19" t="s">
        <v>330</v>
      </c>
      <c r="D213" s="19" t="s">
        <v>202</v>
      </c>
      <c r="E213" s="56">
        <v>13</v>
      </c>
      <c r="F213" s="56">
        <v>0</v>
      </c>
      <c r="G213" s="56">
        <v>0</v>
      </c>
      <c r="H213" s="57">
        <v>0</v>
      </c>
      <c r="I213" s="53">
        <f t="shared" si="80"/>
        <v>24421.800000000003</v>
      </c>
      <c r="J213" s="54">
        <f t="shared" si="81"/>
        <v>0</v>
      </c>
      <c r="K213" s="54">
        <f t="shared" si="82"/>
        <v>0</v>
      </c>
      <c r="L213" s="55">
        <f t="shared" si="83"/>
        <v>0</v>
      </c>
      <c r="M213" s="53">
        <f t="shared" si="71"/>
        <v>2442.1800000000003</v>
      </c>
      <c r="N213" s="54">
        <f t="shared" si="72"/>
        <v>0</v>
      </c>
      <c r="O213" s="54">
        <f t="shared" si="73"/>
        <v>0</v>
      </c>
      <c r="P213" s="55">
        <f t="shared" si="74"/>
        <v>0</v>
      </c>
      <c r="Q213" s="53">
        <f t="shared" si="75"/>
        <v>26863.980000000003</v>
      </c>
      <c r="R213" s="75">
        <v>4062</v>
      </c>
      <c r="S213" s="75">
        <f t="shared" si="76"/>
        <v>22801.980000000003</v>
      </c>
      <c r="T213" s="12"/>
      <c r="U213" s="12"/>
      <c r="V213" s="12"/>
      <c r="W213" s="12"/>
      <c r="X213" s="12"/>
    </row>
    <row r="214" spans="1:24" s="28" customFormat="1" ht="50.1" customHeight="1" x14ac:dyDescent="0.25">
      <c r="A214" s="41" t="s">
        <v>231</v>
      </c>
      <c r="B214" s="21" t="s">
        <v>328</v>
      </c>
      <c r="C214" s="19" t="s">
        <v>331</v>
      </c>
      <c r="D214" s="19" t="s">
        <v>203</v>
      </c>
      <c r="E214" s="56">
        <v>5</v>
      </c>
      <c r="F214" s="56">
        <v>0</v>
      </c>
      <c r="G214" s="56">
        <v>0</v>
      </c>
      <c r="H214" s="57">
        <v>0</v>
      </c>
      <c r="I214" s="53">
        <f t="shared" si="80"/>
        <v>9393</v>
      </c>
      <c r="J214" s="54">
        <f t="shared" si="81"/>
        <v>0</v>
      </c>
      <c r="K214" s="54">
        <f t="shared" si="82"/>
        <v>0</v>
      </c>
      <c r="L214" s="55">
        <f t="shared" si="83"/>
        <v>0</v>
      </c>
      <c r="M214" s="53">
        <f t="shared" si="71"/>
        <v>939.30000000000007</v>
      </c>
      <c r="N214" s="54">
        <f t="shared" si="72"/>
        <v>0</v>
      </c>
      <c r="O214" s="54">
        <f t="shared" si="73"/>
        <v>0</v>
      </c>
      <c r="P214" s="55">
        <f t="shared" si="74"/>
        <v>0</v>
      </c>
      <c r="Q214" s="53">
        <f t="shared" si="75"/>
        <v>10332.299999999999</v>
      </c>
      <c r="R214" s="75">
        <v>3324</v>
      </c>
      <c r="S214" s="75">
        <f t="shared" si="76"/>
        <v>7008.2999999999993</v>
      </c>
      <c r="T214" s="12"/>
      <c r="U214" s="12"/>
      <c r="V214" s="12"/>
      <c r="W214" s="12"/>
      <c r="X214" s="12"/>
    </row>
    <row r="215" spans="1:24" s="28" customFormat="1" ht="50.1" customHeight="1" x14ac:dyDescent="0.25">
      <c r="A215" s="41" t="s">
        <v>231</v>
      </c>
      <c r="B215" s="21" t="s">
        <v>328</v>
      </c>
      <c r="C215" s="19" t="s">
        <v>425</v>
      </c>
      <c r="D215" s="19" t="s">
        <v>204</v>
      </c>
      <c r="E215" s="56">
        <v>10</v>
      </c>
      <c r="F215" s="56">
        <v>0</v>
      </c>
      <c r="G215" s="56">
        <v>0</v>
      </c>
      <c r="H215" s="57">
        <v>0</v>
      </c>
      <c r="I215" s="53">
        <f t="shared" si="80"/>
        <v>18786</v>
      </c>
      <c r="J215" s="54">
        <f t="shared" si="81"/>
        <v>0</v>
      </c>
      <c r="K215" s="54">
        <f t="shared" si="82"/>
        <v>0</v>
      </c>
      <c r="L215" s="55">
        <f t="shared" si="83"/>
        <v>0</v>
      </c>
      <c r="M215" s="53">
        <f t="shared" si="71"/>
        <v>1878.6000000000001</v>
      </c>
      <c r="N215" s="54">
        <f t="shared" si="72"/>
        <v>0</v>
      </c>
      <c r="O215" s="54">
        <f t="shared" si="73"/>
        <v>0</v>
      </c>
      <c r="P215" s="55">
        <f t="shared" si="74"/>
        <v>0</v>
      </c>
      <c r="Q215" s="53">
        <f t="shared" si="75"/>
        <v>20664.599999999999</v>
      </c>
      <c r="R215" s="75">
        <v>16241</v>
      </c>
      <c r="S215" s="75">
        <f t="shared" si="76"/>
        <v>4423.5999999999985</v>
      </c>
      <c r="T215" s="12"/>
      <c r="U215" s="12"/>
      <c r="V215" s="12"/>
      <c r="W215" s="12"/>
      <c r="X215" s="12"/>
    </row>
    <row r="216" spans="1:24" s="28" customFormat="1" ht="50.1" customHeight="1" x14ac:dyDescent="0.25">
      <c r="A216" s="41" t="s">
        <v>231</v>
      </c>
      <c r="B216" s="21" t="s">
        <v>328</v>
      </c>
      <c r="C216" s="19" t="s">
        <v>332</v>
      </c>
      <c r="D216" s="19" t="s">
        <v>205</v>
      </c>
      <c r="E216" s="56">
        <v>5</v>
      </c>
      <c r="F216" s="56">
        <v>0</v>
      </c>
      <c r="G216" s="56">
        <v>0</v>
      </c>
      <c r="H216" s="57">
        <v>0</v>
      </c>
      <c r="I216" s="53">
        <f t="shared" si="80"/>
        <v>9393</v>
      </c>
      <c r="J216" s="54">
        <f t="shared" si="81"/>
        <v>0</v>
      </c>
      <c r="K216" s="54">
        <f t="shared" si="82"/>
        <v>0</v>
      </c>
      <c r="L216" s="55">
        <f t="shared" si="83"/>
        <v>0</v>
      </c>
      <c r="M216" s="53">
        <f t="shared" si="71"/>
        <v>939.30000000000007</v>
      </c>
      <c r="N216" s="54">
        <f t="shared" si="72"/>
        <v>0</v>
      </c>
      <c r="O216" s="54">
        <f t="shared" si="73"/>
        <v>0</v>
      </c>
      <c r="P216" s="55">
        <f t="shared" si="74"/>
        <v>0</v>
      </c>
      <c r="Q216" s="53">
        <f t="shared" si="75"/>
        <v>10332.299999999999</v>
      </c>
      <c r="R216" s="75">
        <v>6645</v>
      </c>
      <c r="S216" s="75">
        <f t="shared" si="76"/>
        <v>3687.2999999999993</v>
      </c>
      <c r="T216" s="12"/>
      <c r="U216" s="12"/>
      <c r="V216" s="12"/>
      <c r="W216" s="12"/>
      <c r="X216" s="12"/>
    </row>
    <row r="217" spans="1:24" s="28" customFormat="1" ht="50.1" customHeight="1" x14ac:dyDescent="0.25">
      <c r="A217" s="41" t="s">
        <v>231</v>
      </c>
      <c r="B217" s="21" t="s">
        <v>328</v>
      </c>
      <c r="C217" s="19" t="s">
        <v>333</v>
      </c>
      <c r="D217" s="19" t="s">
        <v>206</v>
      </c>
      <c r="E217" s="56">
        <v>20</v>
      </c>
      <c r="F217" s="56">
        <v>0</v>
      </c>
      <c r="G217" s="56">
        <v>0</v>
      </c>
      <c r="H217" s="57">
        <v>0</v>
      </c>
      <c r="I217" s="53">
        <f t="shared" si="80"/>
        <v>37572</v>
      </c>
      <c r="J217" s="54">
        <f t="shared" si="81"/>
        <v>0</v>
      </c>
      <c r="K217" s="54">
        <f t="shared" si="82"/>
        <v>0</v>
      </c>
      <c r="L217" s="55">
        <f t="shared" si="83"/>
        <v>0</v>
      </c>
      <c r="M217" s="53">
        <f t="shared" si="71"/>
        <v>3757.2000000000003</v>
      </c>
      <c r="N217" s="54">
        <f t="shared" si="72"/>
        <v>0</v>
      </c>
      <c r="O217" s="54">
        <f t="shared" si="73"/>
        <v>0</v>
      </c>
      <c r="P217" s="55">
        <f t="shared" si="74"/>
        <v>0</v>
      </c>
      <c r="Q217" s="53">
        <f t="shared" si="75"/>
        <v>41329.199999999997</v>
      </c>
      <c r="R217" s="75">
        <v>6273</v>
      </c>
      <c r="S217" s="75">
        <f t="shared" si="76"/>
        <v>35056.199999999997</v>
      </c>
      <c r="T217" s="12"/>
      <c r="U217" s="12"/>
      <c r="V217" s="12"/>
      <c r="W217" s="12"/>
      <c r="X217" s="12"/>
    </row>
    <row r="218" spans="1:24" s="28" customFormat="1" ht="50.1" customHeight="1" x14ac:dyDescent="0.25">
      <c r="A218" s="41" t="s">
        <v>231</v>
      </c>
      <c r="B218" s="21" t="s">
        <v>328</v>
      </c>
      <c r="C218" s="19" t="s">
        <v>426</v>
      </c>
      <c r="D218" s="19" t="s">
        <v>207</v>
      </c>
      <c r="E218" s="56">
        <v>170</v>
      </c>
      <c r="F218" s="56">
        <v>6</v>
      </c>
      <c r="G218" s="56">
        <v>1</v>
      </c>
      <c r="H218" s="57">
        <v>0</v>
      </c>
      <c r="I218" s="53">
        <f t="shared" si="80"/>
        <v>319362.00000000006</v>
      </c>
      <c r="J218" s="54">
        <f t="shared" si="81"/>
        <v>16907.400000000001</v>
      </c>
      <c r="K218" s="54">
        <f t="shared" si="82"/>
        <v>3757.2000000000003</v>
      </c>
      <c r="L218" s="55">
        <f t="shared" si="83"/>
        <v>0</v>
      </c>
      <c r="M218" s="53">
        <f t="shared" si="71"/>
        <v>31936.200000000008</v>
      </c>
      <c r="N218" s="54">
        <f t="shared" si="72"/>
        <v>1690.7400000000002</v>
      </c>
      <c r="O218" s="54">
        <f t="shared" si="73"/>
        <v>375.72</v>
      </c>
      <c r="P218" s="55">
        <f t="shared" si="74"/>
        <v>0</v>
      </c>
      <c r="Q218" s="53">
        <f t="shared" si="75"/>
        <v>374029.26000000007</v>
      </c>
      <c r="R218" s="75">
        <v>35800</v>
      </c>
      <c r="S218" s="75">
        <f t="shared" si="76"/>
        <v>338229.26000000007</v>
      </c>
      <c r="T218" s="12"/>
      <c r="U218" s="12"/>
      <c r="V218" s="12"/>
      <c r="W218" s="12"/>
      <c r="X218" s="12"/>
    </row>
    <row r="219" spans="1:24" s="28" customFormat="1" ht="50.1" customHeight="1" x14ac:dyDescent="0.25">
      <c r="A219" s="41" t="s">
        <v>231</v>
      </c>
      <c r="B219" s="21" t="s">
        <v>328</v>
      </c>
      <c r="C219" s="19" t="s">
        <v>334</v>
      </c>
      <c r="D219" s="19" t="s">
        <v>208</v>
      </c>
      <c r="E219" s="56">
        <v>39</v>
      </c>
      <c r="F219" s="56">
        <v>0</v>
      </c>
      <c r="G219" s="56">
        <v>0</v>
      </c>
      <c r="H219" s="57">
        <v>0</v>
      </c>
      <c r="I219" s="53">
        <f t="shared" si="80"/>
        <v>73265.400000000009</v>
      </c>
      <c r="J219" s="54">
        <f t="shared" si="81"/>
        <v>0</v>
      </c>
      <c r="K219" s="54">
        <f t="shared" si="82"/>
        <v>0</v>
      </c>
      <c r="L219" s="55">
        <f t="shared" si="83"/>
        <v>0</v>
      </c>
      <c r="M219" s="53">
        <f t="shared" si="71"/>
        <v>7326.5400000000009</v>
      </c>
      <c r="N219" s="54">
        <f t="shared" si="72"/>
        <v>0</v>
      </c>
      <c r="O219" s="54">
        <f t="shared" si="73"/>
        <v>0</v>
      </c>
      <c r="P219" s="55">
        <f t="shared" si="74"/>
        <v>0</v>
      </c>
      <c r="Q219" s="53">
        <f t="shared" si="75"/>
        <v>80591.94</v>
      </c>
      <c r="R219" s="75">
        <v>25103</v>
      </c>
      <c r="S219" s="75">
        <f t="shared" si="76"/>
        <v>55488.94</v>
      </c>
      <c r="T219" s="12"/>
      <c r="U219" s="12"/>
      <c r="V219" s="12"/>
      <c r="W219" s="12"/>
      <c r="X219" s="12"/>
    </row>
    <row r="220" spans="1:24" s="28" customFormat="1" ht="50.1" customHeight="1" x14ac:dyDescent="0.25">
      <c r="A220" s="41" t="s">
        <v>231</v>
      </c>
      <c r="B220" s="21" t="s">
        <v>328</v>
      </c>
      <c r="C220" s="19" t="s">
        <v>335</v>
      </c>
      <c r="D220" s="19" t="s">
        <v>209</v>
      </c>
      <c r="E220" s="56">
        <v>10</v>
      </c>
      <c r="F220" s="56">
        <v>0</v>
      </c>
      <c r="G220" s="56">
        <v>0</v>
      </c>
      <c r="H220" s="57">
        <v>0</v>
      </c>
      <c r="I220" s="53">
        <f t="shared" si="80"/>
        <v>18786</v>
      </c>
      <c r="J220" s="54">
        <f t="shared" si="81"/>
        <v>0</v>
      </c>
      <c r="K220" s="54">
        <f t="shared" si="82"/>
        <v>0</v>
      </c>
      <c r="L220" s="55">
        <f t="shared" si="83"/>
        <v>0</v>
      </c>
      <c r="M220" s="53">
        <f t="shared" si="71"/>
        <v>1878.6000000000001</v>
      </c>
      <c r="N220" s="54">
        <f t="shared" si="72"/>
        <v>0</v>
      </c>
      <c r="O220" s="54">
        <f t="shared" si="73"/>
        <v>0</v>
      </c>
      <c r="P220" s="55">
        <f t="shared" si="74"/>
        <v>0</v>
      </c>
      <c r="Q220" s="53">
        <f t="shared" si="75"/>
        <v>20664.599999999999</v>
      </c>
      <c r="R220" s="75">
        <v>7752</v>
      </c>
      <c r="S220" s="75">
        <f t="shared" si="76"/>
        <v>12912.599999999999</v>
      </c>
      <c r="T220" s="12"/>
      <c r="U220" s="12"/>
      <c r="V220" s="12"/>
      <c r="W220" s="12"/>
      <c r="X220" s="12"/>
    </row>
    <row r="221" spans="1:24" s="28" customFormat="1" ht="50.1" customHeight="1" x14ac:dyDescent="0.25">
      <c r="A221" s="41" t="s">
        <v>231</v>
      </c>
      <c r="B221" s="21" t="s">
        <v>250</v>
      </c>
      <c r="C221" s="19" t="s">
        <v>336</v>
      </c>
      <c r="D221" s="19" t="s">
        <v>210</v>
      </c>
      <c r="E221" s="56">
        <v>43</v>
      </c>
      <c r="F221" s="56">
        <v>1</v>
      </c>
      <c r="G221" s="56">
        <v>0</v>
      </c>
      <c r="H221" s="57">
        <v>0</v>
      </c>
      <c r="I221" s="53">
        <f t="shared" ref="I221:I230" si="84">E221*277.5*6</f>
        <v>71595</v>
      </c>
      <c r="J221" s="54">
        <f t="shared" ref="J221:J230" si="85">F221*277.5*9</f>
        <v>2497.5</v>
      </c>
      <c r="K221" s="54">
        <f t="shared" ref="K221:K230" si="86">G221*277.5*12</f>
        <v>0</v>
      </c>
      <c r="L221" s="55">
        <f t="shared" ref="L221:L230" si="87">H221*277.5*12</f>
        <v>0</v>
      </c>
      <c r="M221" s="53">
        <f t="shared" si="71"/>
        <v>7159.5</v>
      </c>
      <c r="N221" s="54">
        <f t="shared" si="72"/>
        <v>249.75</v>
      </c>
      <c r="O221" s="54">
        <f t="shared" si="73"/>
        <v>0</v>
      </c>
      <c r="P221" s="55">
        <f t="shared" si="74"/>
        <v>0</v>
      </c>
      <c r="Q221" s="53">
        <f t="shared" si="75"/>
        <v>81501.75</v>
      </c>
      <c r="R221" s="75">
        <v>13149</v>
      </c>
      <c r="S221" s="75">
        <f t="shared" si="76"/>
        <v>68352.75</v>
      </c>
      <c r="T221" s="12"/>
      <c r="U221" s="12"/>
      <c r="V221" s="12"/>
      <c r="W221" s="12"/>
      <c r="X221" s="12"/>
    </row>
    <row r="222" spans="1:24" s="28" customFormat="1" ht="50.1" customHeight="1" x14ac:dyDescent="0.25">
      <c r="A222" s="41" t="s">
        <v>231</v>
      </c>
      <c r="B222" s="21" t="s">
        <v>250</v>
      </c>
      <c r="C222" s="19" t="s">
        <v>337</v>
      </c>
      <c r="D222" s="19" t="s">
        <v>211</v>
      </c>
      <c r="E222" s="56">
        <v>20</v>
      </c>
      <c r="F222" s="56">
        <v>1</v>
      </c>
      <c r="G222" s="56">
        <v>0</v>
      </c>
      <c r="H222" s="57">
        <v>0</v>
      </c>
      <c r="I222" s="53">
        <f t="shared" si="84"/>
        <v>33300</v>
      </c>
      <c r="J222" s="54">
        <f t="shared" si="85"/>
        <v>2497.5</v>
      </c>
      <c r="K222" s="54">
        <f t="shared" si="86"/>
        <v>0</v>
      </c>
      <c r="L222" s="55">
        <f t="shared" si="87"/>
        <v>0</v>
      </c>
      <c r="M222" s="53">
        <f t="shared" si="71"/>
        <v>3330</v>
      </c>
      <c r="N222" s="54">
        <f t="shared" si="72"/>
        <v>249.75</v>
      </c>
      <c r="O222" s="54">
        <f t="shared" si="73"/>
        <v>0</v>
      </c>
      <c r="P222" s="55">
        <f t="shared" si="74"/>
        <v>0</v>
      </c>
      <c r="Q222" s="53">
        <f t="shared" si="75"/>
        <v>39377.25</v>
      </c>
      <c r="R222" s="75">
        <v>6811.0000000000009</v>
      </c>
      <c r="S222" s="75">
        <f t="shared" si="76"/>
        <v>32566.25</v>
      </c>
      <c r="T222" s="12"/>
      <c r="U222" s="12"/>
      <c r="V222" s="12"/>
      <c r="W222" s="12"/>
      <c r="X222" s="12"/>
    </row>
    <row r="223" spans="1:24" s="28" customFormat="1" ht="50.1" customHeight="1" x14ac:dyDescent="0.25">
      <c r="A223" s="41" t="s">
        <v>231</v>
      </c>
      <c r="B223" s="21" t="s">
        <v>250</v>
      </c>
      <c r="C223" s="19" t="s">
        <v>338</v>
      </c>
      <c r="D223" s="19" t="s">
        <v>212</v>
      </c>
      <c r="E223" s="56">
        <v>9</v>
      </c>
      <c r="F223" s="56">
        <v>1</v>
      </c>
      <c r="G223" s="56">
        <v>0</v>
      </c>
      <c r="H223" s="57">
        <v>0</v>
      </c>
      <c r="I223" s="53">
        <f t="shared" si="84"/>
        <v>14985</v>
      </c>
      <c r="J223" s="54">
        <f t="shared" si="85"/>
        <v>2497.5</v>
      </c>
      <c r="K223" s="54">
        <f t="shared" si="86"/>
        <v>0</v>
      </c>
      <c r="L223" s="55">
        <f t="shared" si="87"/>
        <v>0</v>
      </c>
      <c r="M223" s="53">
        <f t="shared" si="71"/>
        <v>1498.5</v>
      </c>
      <c r="N223" s="54">
        <f t="shared" si="72"/>
        <v>249.75</v>
      </c>
      <c r="O223" s="54">
        <f t="shared" si="73"/>
        <v>0</v>
      </c>
      <c r="P223" s="55">
        <f t="shared" si="74"/>
        <v>0</v>
      </c>
      <c r="Q223" s="53">
        <f t="shared" si="75"/>
        <v>19230.75</v>
      </c>
      <c r="R223" s="75">
        <v>10755</v>
      </c>
      <c r="S223" s="75">
        <f t="shared" si="76"/>
        <v>8475.75</v>
      </c>
      <c r="T223" s="12"/>
      <c r="U223" s="12"/>
      <c r="V223" s="12"/>
      <c r="W223" s="12"/>
      <c r="X223" s="12"/>
    </row>
    <row r="224" spans="1:24" s="28" customFormat="1" ht="50.1" customHeight="1" x14ac:dyDescent="0.25">
      <c r="A224" s="41" t="s">
        <v>231</v>
      </c>
      <c r="B224" s="21" t="s">
        <v>250</v>
      </c>
      <c r="C224" s="19" t="s">
        <v>427</v>
      </c>
      <c r="D224" s="19" t="s">
        <v>213</v>
      </c>
      <c r="E224" s="56">
        <v>5</v>
      </c>
      <c r="F224" s="56">
        <v>0</v>
      </c>
      <c r="G224" s="56">
        <v>0</v>
      </c>
      <c r="H224" s="57">
        <v>0</v>
      </c>
      <c r="I224" s="53">
        <f t="shared" si="84"/>
        <v>8325</v>
      </c>
      <c r="J224" s="54">
        <f t="shared" si="85"/>
        <v>0</v>
      </c>
      <c r="K224" s="54">
        <f t="shared" si="86"/>
        <v>0</v>
      </c>
      <c r="L224" s="55">
        <f t="shared" si="87"/>
        <v>0</v>
      </c>
      <c r="M224" s="53">
        <f t="shared" si="71"/>
        <v>832.5</v>
      </c>
      <c r="N224" s="54">
        <f t="shared" si="72"/>
        <v>0</v>
      </c>
      <c r="O224" s="54">
        <f t="shared" si="73"/>
        <v>0</v>
      </c>
      <c r="P224" s="55">
        <f t="shared" si="74"/>
        <v>0</v>
      </c>
      <c r="Q224" s="53">
        <f t="shared" si="75"/>
        <v>9157.5</v>
      </c>
      <c r="R224" s="75">
        <v>3941</v>
      </c>
      <c r="S224" s="75">
        <f t="shared" si="76"/>
        <v>5216.5</v>
      </c>
      <c r="T224" s="12"/>
      <c r="U224" s="12"/>
      <c r="V224" s="12"/>
      <c r="W224" s="12"/>
      <c r="X224" s="12"/>
    </row>
    <row r="225" spans="1:24" s="28" customFormat="1" ht="50.1" customHeight="1" x14ac:dyDescent="0.25">
      <c r="A225" s="41" t="s">
        <v>231</v>
      </c>
      <c r="B225" s="21" t="s">
        <v>250</v>
      </c>
      <c r="C225" s="19" t="s">
        <v>339</v>
      </c>
      <c r="D225" s="19" t="s">
        <v>214</v>
      </c>
      <c r="E225" s="56">
        <v>22</v>
      </c>
      <c r="F225" s="56">
        <v>10</v>
      </c>
      <c r="G225" s="56">
        <v>0</v>
      </c>
      <c r="H225" s="57">
        <v>0</v>
      </c>
      <c r="I225" s="53">
        <f t="shared" si="84"/>
        <v>36630</v>
      </c>
      <c r="J225" s="54">
        <f t="shared" si="85"/>
        <v>24975</v>
      </c>
      <c r="K225" s="54">
        <f t="shared" si="86"/>
        <v>0</v>
      </c>
      <c r="L225" s="55">
        <f t="shared" si="87"/>
        <v>0</v>
      </c>
      <c r="M225" s="53">
        <f t="shared" si="71"/>
        <v>3663</v>
      </c>
      <c r="N225" s="54">
        <f t="shared" si="72"/>
        <v>2497.5</v>
      </c>
      <c r="O225" s="54">
        <f t="shared" si="73"/>
        <v>0</v>
      </c>
      <c r="P225" s="55">
        <f t="shared" si="74"/>
        <v>0</v>
      </c>
      <c r="Q225" s="53">
        <f t="shared" si="75"/>
        <v>67765.5</v>
      </c>
      <c r="R225" s="75">
        <v>6805</v>
      </c>
      <c r="S225" s="75">
        <f t="shared" si="76"/>
        <v>60960.5</v>
      </c>
      <c r="T225" s="12"/>
      <c r="U225" s="12"/>
      <c r="V225" s="12"/>
      <c r="W225" s="12"/>
      <c r="X225" s="12"/>
    </row>
    <row r="226" spans="1:24" s="28" customFormat="1" ht="50.1" customHeight="1" x14ac:dyDescent="0.25">
      <c r="A226" s="41" t="s">
        <v>231</v>
      </c>
      <c r="B226" s="21" t="s">
        <v>250</v>
      </c>
      <c r="C226" s="19" t="s">
        <v>428</v>
      </c>
      <c r="D226" s="19" t="s">
        <v>215</v>
      </c>
      <c r="E226" s="56">
        <v>45</v>
      </c>
      <c r="F226" s="56">
        <v>0</v>
      </c>
      <c r="G226" s="56">
        <v>0</v>
      </c>
      <c r="H226" s="57">
        <v>0</v>
      </c>
      <c r="I226" s="53">
        <f t="shared" si="84"/>
        <v>74925</v>
      </c>
      <c r="J226" s="54">
        <f t="shared" si="85"/>
        <v>0</v>
      </c>
      <c r="K226" s="54">
        <f t="shared" si="86"/>
        <v>0</v>
      </c>
      <c r="L226" s="55">
        <f t="shared" si="87"/>
        <v>0</v>
      </c>
      <c r="M226" s="53">
        <f t="shared" si="71"/>
        <v>7492.5</v>
      </c>
      <c r="N226" s="54">
        <f t="shared" si="72"/>
        <v>0</v>
      </c>
      <c r="O226" s="54">
        <f t="shared" si="73"/>
        <v>0</v>
      </c>
      <c r="P226" s="55">
        <f t="shared" si="74"/>
        <v>0</v>
      </c>
      <c r="Q226" s="53">
        <f t="shared" si="75"/>
        <v>82417.5</v>
      </c>
      <c r="R226" s="75">
        <v>10754</v>
      </c>
      <c r="S226" s="75">
        <f t="shared" si="76"/>
        <v>71663.5</v>
      </c>
      <c r="T226" s="12"/>
      <c r="U226" s="12"/>
      <c r="V226" s="12"/>
      <c r="W226" s="12"/>
      <c r="X226" s="12"/>
    </row>
    <row r="227" spans="1:24" s="28" customFormat="1" ht="50.1" customHeight="1" x14ac:dyDescent="0.25">
      <c r="A227" s="41" t="s">
        <v>231</v>
      </c>
      <c r="B227" s="21" t="s">
        <v>250</v>
      </c>
      <c r="C227" s="19" t="s">
        <v>340</v>
      </c>
      <c r="D227" s="19" t="s">
        <v>216</v>
      </c>
      <c r="E227" s="56">
        <v>10</v>
      </c>
      <c r="F227" s="56">
        <v>0</v>
      </c>
      <c r="G227" s="56">
        <v>0</v>
      </c>
      <c r="H227" s="57">
        <v>0</v>
      </c>
      <c r="I227" s="53">
        <f t="shared" si="84"/>
        <v>16650</v>
      </c>
      <c r="J227" s="54">
        <f t="shared" si="85"/>
        <v>0</v>
      </c>
      <c r="K227" s="54">
        <f t="shared" si="86"/>
        <v>0</v>
      </c>
      <c r="L227" s="55">
        <f t="shared" si="87"/>
        <v>0</v>
      </c>
      <c r="M227" s="53">
        <f t="shared" si="71"/>
        <v>1665</v>
      </c>
      <c r="N227" s="54">
        <f t="shared" si="72"/>
        <v>0</v>
      </c>
      <c r="O227" s="54">
        <f t="shared" si="73"/>
        <v>0</v>
      </c>
      <c r="P227" s="55">
        <f t="shared" si="74"/>
        <v>0</v>
      </c>
      <c r="Q227" s="53">
        <f t="shared" si="75"/>
        <v>18315</v>
      </c>
      <c r="R227" s="75">
        <v>2509</v>
      </c>
      <c r="S227" s="75">
        <f t="shared" si="76"/>
        <v>15806</v>
      </c>
      <c r="T227" s="12"/>
      <c r="U227" s="12"/>
      <c r="V227" s="12"/>
      <c r="W227" s="12"/>
      <c r="X227" s="12"/>
    </row>
    <row r="228" spans="1:24" s="28" customFormat="1" ht="50.1" customHeight="1" x14ac:dyDescent="0.25">
      <c r="A228" s="41" t="s">
        <v>231</v>
      </c>
      <c r="B228" s="21" t="s">
        <v>250</v>
      </c>
      <c r="C228" s="19" t="s">
        <v>341</v>
      </c>
      <c r="D228" s="19" t="s">
        <v>217</v>
      </c>
      <c r="E228" s="56">
        <v>22</v>
      </c>
      <c r="F228" s="56">
        <v>0</v>
      </c>
      <c r="G228" s="56">
        <v>1</v>
      </c>
      <c r="H228" s="57">
        <v>0</v>
      </c>
      <c r="I228" s="53">
        <f t="shared" si="84"/>
        <v>36630</v>
      </c>
      <c r="J228" s="54">
        <f t="shared" si="85"/>
        <v>0</v>
      </c>
      <c r="K228" s="54">
        <f t="shared" si="86"/>
        <v>3330</v>
      </c>
      <c r="L228" s="55">
        <f t="shared" si="87"/>
        <v>0</v>
      </c>
      <c r="M228" s="53">
        <f t="shared" si="71"/>
        <v>3663</v>
      </c>
      <c r="N228" s="54">
        <f t="shared" si="72"/>
        <v>0</v>
      </c>
      <c r="O228" s="54">
        <f t="shared" si="73"/>
        <v>333</v>
      </c>
      <c r="P228" s="55">
        <f t="shared" si="74"/>
        <v>0</v>
      </c>
      <c r="Q228" s="53">
        <f t="shared" si="75"/>
        <v>43956</v>
      </c>
      <c r="R228" s="75">
        <v>33404</v>
      </c>
      <c r="S228" s="75">
        <f t="shared" si="76"/>
        <v>10552</v>
      </c>
      <c r="T228" s="12"/>
      <c r="U228" s="12"/>
      <c r="V228" s="12"/>
      <c r="W228" s="12"/>
      <c r="X228" s="12"/>
    </row>
    <row r="229" spans="1:24" s="28" customFormat="1" ht="50.1" customHeight="1" x14ac:dyDescent="0.25">
      <c r="A229" s="41" t="s">
        <v>231</v>
      </c>
      <c r="B229" s="21" t="s">
        <v>250</v>
      </c>
      <c r="C229" s="19" t="s">
        <v>250</v>
      </c>
      <c r="D229" s="19" t="s">
        <v>218</v>
      </c>
      <c r="E229" s="56">
        <v>118</v>
      </c>
      <c r="F229" s="56">
        <v>16</v>
      </c>
      <c r="G229" s="56">
        <v>2</v>
      </c>
      <c r="H229" s="57">
        <v>0</v>
      </c>
      <c r="I229" s="53">
        <f t="shared" si="84"/>
        <v>196470</v>
      </c>
      <c r="J229" s="54">
        <f t="shared" si="85"/>
        <v>39960</v>
      </c>
      <c r="K229" s="54">
        <f t="shared" si="86"/>
        <v>6660</v>
      </c>
      <c r="L229" s="55">
        <f t="shared" si="87"/>
        <v>0</v>
      </c>
      <c r="M229" s="53">
        <f t="shared" si="71"/>
        <v>19647</v>
      </c>
      <c r="N229" s="54">
        <f t="shared" si="72"/>
        <v>3996</v>
      </c>
      <c r="O229" s="54">
        <f t="shared" si="73"/>
        <v>666</v>
      </c>
      <c r="P229" s="55">
        <f t="shared" si="74"/>
        <v>0</v>
      </c>
      <c r="Q229" s="53">
        <f t="shared" si="75"/>
        <v>267399</v>
      </c>
      <c r="R229" s="75">
        <v>30110</v>
      </c>
      <c r="S229" s="75">
        <f t="shared" si="76"/>
        <v>237289</v>
      </c>
      <c r="T229" s="12"/>
      <c r="U229" s="12"/>
      <c r="V229" s="12"/>
      <c r="W229" s="12"/>
      <c r="X229" s="12"/>
    </row>
    <row r="230" spans="1:24" s="28" customFormat="1" ht="50.1" customHeight="1" x14ac:dyDescent="0.25">
      <c r="A230" s="41" t="s">
        <v>231</v>
      </c>
      <c r="B230" s="21" t="s">
        <v>250</v>
      </c>
      <c r="C230" s="19" t="s">
        <v>342</v>
      </c>
      <c r="D230" s="19" t="s">
        <v>219</v>
      </c>
      <c r="E230" s="56">
        <v>62</v>
      </c>
      <c r="F230" s="56">
        <v>0</v>
      </c>
      <c r="G230" s="56">
        <v>2</v>
      </c>
      <c r="H230" s="57">
        <v>0</v>
      </c>
      <c r="I230" s="53">
        <f t="shared" si="84"/>
        <v>103230</v>
      </c>
      <c r="J230" s="54">
        <f t="shared" si="85"/>
        <v>0</v>
      </c>
      <c r="K230" s="54">
        <f t="shared" si="86"/>
        <v>6660</v>
      </c>
      <c r="L230" s="55">
        <f t="shared" si="87"/>
        <v>0</v>
      </c>
      <c r="M230" s="53">
        <f t="shared" si="71"/>
        <v>10323</v>
      </c>
      <c r="N230" s="54">
        <f t="shared" si="72"/>
        <v>0</v>
      </c>
      <c r="O230" s="54">
        <f t="shared" si="73"/>
        <v>666</v>
      </c>
      <c r="P230" s="55">
        <f t="shared" si="74"/>
        <v>0</v>
      </c>
      <c r="Q230" s="53">
        <f t="shared" si="75"/>
        <v>120879</v>
      </c>
      <c r="R230" s="75">
        <v>7173</v>
      </c>
      <c r="S230" s="75">
        <f t="shared" si="76"/>
        <v>113706</v>
      </c>
      <c r="T230" s="12"/>
      <c r="U230" s="12"/>
      <c r="V230" s="12"/>
      <c r="W230" s="12"/>
      <c r="X230" s="12"/>
    </row>
    <row r="231" spans="1:24" s="28" customFormat="1" ht="50.1" customHeight="1" x14ac:dyDescent="0.25">
      <c r="A231" s="41" t="s">
        <v>231</v>
      </c>
      <c r="B231" s="21" t="s">
        <v>251</v>
      </c>
      <c r="C231" s="19" t="s">
        <v>251</v>
      </c>
      <c r="D231" s="19" t="s">
        <v>220</v>
      </c>
      <c r="E231" s="56">
        <v>422</v>
      </c>
      <c r="F231" s="56">
        <v>8</v>
      </c>
      <c r="G231" s="56">
        <v>12</v>
      </c>
      <c r="H231" s="57">
        <v>0</v>
      </c>
      <c r="I231" s="53">
        <f>E231*348*6</f>
        <v>881136</v>
      </c>
      <c r="J231" s="54">
        <f>F231*348*9</f>
        <v>25056</v>
      </c>
      <c r="K231" s="54">
        <f t="shared" ref="K231:L234" si="88">G231*348*12</f>
        <v>50112</v>
      </c>
      <c r="L231" s="55">
        <f t="shared" si="88"/>
        <v>0</v>
      </c>
      <c r="M231" s="53">
        <f t="shared" si="71"/>
        <v>88113.600000000006</v>
      </c>
      <c r="N231" s="54">
        <f t="shared" si="72"/>
        <v>2505.6000000000004</v>
      </c>
      <c r="O231" s="54">
        <f t="shared" si="73"/>
        <v>5011.2000000000007</v>
      </c>
      <c r="P231" s="55">
        <f t="shared" si="74"/>
        <v>0</v>
      </c>
      <c r="Q231" s="53">
        <f t="shared" si="75"/>
        <v>1051934.3999999999</v>
      </c>
      <c r="R231" s="75">
        <v>150667.00000000003</v>
      </c>
      <c r="S231" s="75">
        <f t="shared" si="76"/>
        <v>901267.39999999991</v>
      </c>
      <c r="T231" s="12"/>
      <c r="U231" s="12"/>
      <c r="V231" s="12"/>
      <c r="W231" s="12"/>
      <c r="X231" s="12"/>
    </row>
    <row r="232" spans="1:24" s="28" customFormat="1" ht="50.1" customHeight="1" x14ac:dyDescent="0.25">
      <c r="A232" s="41" t="s">
        <v>231</v>
      </c>
      <c r="B232" s="21" t="s">
        <v>251</v>
      </c>
      <c r="C232" s="19" t="s">
        <v>343</v>
      </c>
      <c r="D232" s="19" t="s">
        <v>221</v>
      </c>
      <c r="E232" s="56">
        <v>3</v>
      </c>
      <c r="F232" s="56">
        <v>0</v>
      </c>
      <c r="G232" s="56">
        <v>0</v>
      </c>
      <c r="H232" s="57">
        <v>0</v>
      </c>
      <c r="I232" s="53">
        <f>E232*348*6</f>
        <v>6264</v>
      </c>
      <c r="J232" s="54">
        <f>F232*348*9</f>
        <v>0</v>
      </c>
      <c r="K232" s="54">
        <f t="shared" si="88"/>
        <v>0</v>
      </c>
      <c r="L232" s="55">
        <f t="shared" si="88"/>
        <v>0</v>
      </c>
      <c r="M232" s="53">
        <f t="shared" si="71"/>
        <v>626.40000000000009</v>
      </c>
      <c r="N232" s="54">
        <f t="shared" si="72"/>
        <v>0</v>
      </c>
      <c r="O232" s="54">
        <f t="shared" si="73"/>
        <v>0</v>
      </c>
      <c r="P232" s="55">
        <f t="shared" si="74"/>
        <v>0</v>
      </c>
      <c r="Q232" s="53">
        <f t="shared" si="75"/>
        <v>6890.4</v>
      </c>
      <c r="R232" s="75">
        <v>377</v>
      </c>
      <c r="S232" s="75">
        <f t="shared" si="76"/>
        <v>6513.4</v>
      </c>
      <c r="T232" s="12"/>
      <c r="U232" s="12"/>
      <c r="V232" s="12"/>
      <c r="W232" s="12"/>
      <c r="X232" s="12"/>
    </row>
    <row r="233" spans="1:24" s="28" customFormat="1" ht="50.1" customHeight="1" x14ac:dyDescent="0.25">
      <c r="A233" s="41" t="s">
        <v>231</v>
      </c>
      <c r="B233" s="21" t="s">
        <v>251</v>
      </c>
      <c r="C233" s="19" t="s">
        <v>492</v>
      </c>
      <c r="D233" s="19" t="s">
        <v>222</v>
      </c>
      <c r="E233" s="56">
        <v>10</v>
      </c>
      <c r="F233" s="56">
        <v>0</v>
      </c>
      <c r="G233" s="56">
        <v>0</v>
      </c>
      <c r="H233" s="57">
        <v>0</v>
      </c>
      <c r="I233" s="53">
        <f>E233*348*6</f>
        <v>20880</v>
      </c>
      <c r="J233" s="54">
        <f>F233*348*9</f>
        <v>0</v>
      </c>
      <c r="K233" s="54">
        <f t="shared" si="88"/>
        <v>0</v>
      </c>
      <c r="L233" s="55">
        <f t="shared" si="88"/>
        <v>0</v>
      </c>
      <c r="M233" s="53">
        <f t="shared" si="71"/>
        <v>2088</v>
      </c>
      <c r="N233" s="54">
        <f t="shared" si="72"/>
        <v>0</v>
      </c>
      <c r="O233" s="54">
        <f t="shared" si="73"/>
        <v>0</v>
      </c>
      <c r="P233" s="55">
        <f t="shared" si="74"/>
        <v>0</v>
      </c>
      <c r="Q233" s="53">
        <f t="shared" si="75"/>
        <v>22968</v>
      </c>
      <c r="R233" s="75">
        <v>1133</v>
      </c>
      <c r="S233" s="75">
        <f t="shared" si="76"/>
        <v>21835</v>
      </c>
      <c r="T233" s="12"/>
      <c r="U233" s="12"/>
      <c r="V233" s="12"/>
      <c r="W233" s="12"/>
      <c r="X233" s="12"/>
    </row>
    <row r="234" spans="1:24" s="28" customFormat="1" ht="50.1" customHeight="1" x14ac:dyDescent="0.25">
      <c r="A234" s="41" t="s">
        <v>231</v>
      </c>
      <c r="B234" s="21" t="s">
        <v>251</v>
      </c>
      <c r="C234" s="19" t="s">
        <v>344</v>
      </c>
      <c r="D234" s="19" t="s">
        <v>223</v>
      </c>
      <c r="E234" s="56">
        <v>4</v>
      </c>
      <c r="F234" s="56">
        <v>0</v>
      </c>
      <c r="G234" s="56">
        <v>0</v>
      </c>
      <c r="H234" s="57">
        <v>0</v>
      </c>
      <c r="I234" s="53">
        <f>E234*348*6</f>
        <v>8352</v>
      </c>
      <c r="J234" s="54">
        <f>F234*348*9</f>
        <v>0</v>
      </c>
      <c r="K234" s="54">
        <f t="shared" si="88"/>
        <v>0</v>
      </c>
      <c r="L234" s="55">
        <f t="shared" si="88"/>
        <v>0</v>
      </c>
      <c r="M234" s="53">
        <f t="shared" si="71"/>
        <v>835.2</v>
      </c>
      <c r="N234" s="54">
        <f t="shared" si="72"/>
        <v>0</v>
      </c>
      <c r="O234" s="54">
        <f t="shared" si="73"/>
        <v>0</v>
      </c>
      <c r="P234" s="55">
        <f t="shared" si="74"/>
        <v>0</v>
      </c>
      <c r="Q234" s="53">
        <f t="shared" si="75"/>
        <v>9187.2000000000007</v>
      </c>
      <c r="R234" s="75">
        <v>377</v>
      </c>
      <c r="S234" s="75">
        <f t="shared" si="76"/>
        <v>8810.2000000000007</v>
      </c>
      <c r="T234" s="12"/>
      <c r="U234" s="12"/>
      <c r="V234" s="12"/>
      <c r="W234" s="12"/>
      <c r="X234" s="12"/>
    </row>
    <row r="235" spans="1:24" s="28" customFormat="1" ht="50.1" customHeight="1" x14ac:dyDescent="0.25">
      <c r="A235" s="41" t="s">
        <v>231</v>
      </c>
      <c r="B235" s="21" t="s">
        <v>252</v>
      </c>
      <c r="C235" s="19" t="s">
        <v>252</v>
      </c>
      <c r="D235" s="19" t="s">
        <v>224</v>
      </c>
      <c r="E235" s="56">
        <v>72</v>
      </c>
      <c r="F235" s="56">
        <v>1</v>
      </c>
      <c r="G235" s="56">
        <v>0</v>
      </c>
      <c r="H235" s="57">
        <v>0</v>
      </c>
      <c r="I235" s="53">
        <f>E235*355.8*6</f>
        <v>153705.60000000001</v>
      </c>
      <c r="J235" s="54">
        <f>F235*355.8*9</f>
        <v>3202.2000000000003</v>
      </c>
      <c r="K235" s="54">
        <f t="shared" ref="K235:L237" si="89">G235*355.8*12</f>
        <v>0</v>
      </c>
      <c r="L235" s="55">
        <f t="shared" si="89"/>
        <v>0</v>
      </c>
      <c r="M235" s="53">
        <f t="shared" si="71"/>
        <v>15370.560000000001</v>
      </c>
      <c r="N235" s="54">
        <f t="shared" si="72"/>
        <v>320.22000000000003</v>
      </c>
      <c r="O235" s="54">
        <f t="shared" si="73"/>
        <v>0</v>
      </c>
      <c r="P235" s="55">
        <f t="shared" si="74"/>
        <v>0</v>
      </c>
      <c r="Q235" s="53">
        <f t="shared" si="75"/>
        <v>172598.58000000002</v>
      </c>
      <c r="R235" s="75">
        <v>44904</v>
      </c>
      <c r="S235" s="75">
        <f t="shared" si="76"/>
        <v>127694.58000000002</v>
      </c>
      <c r="T235" s="12"/>
      <c r="U235" s="12"/>
      <c r="V235" s="12"/>
      <c r="W235" s="12"/>
      <c r="X235" s="12"/>
    </row>
    <row r="236" spans="1:24" s="28" customFormat="1" ht="50.1" customHeight="1" x14ac:dyDescent="0.25">
      <c r="A236" s="41" t="s">
        <v>231</v>
      </c>
      <c r="B236" s="21" t="s">
        <v>252</v>
      </c>
      <c r="C236" s="19" t="s">
        <v>345</v>
      </c>
      <c r="D236" s="19" t="s">
        <v>225</v>
      </c>
      <c r="E236" s="56">
        <v>4</v>
      </c>
      <c r="F236" s="56">
        <v>0</v>
      </c>
      <c r="G236" s="56">
        <v>0</v>
      </c>
      <c r="H236" s="57">
        <v>0</v>
      </c>
      <c r="I236" s="53">
        <f>E236*355.8*6</f>
        <v>8539.2000000000007</v>
      </c>
      <c r="J236" s="54">
        <f>F236*355.8*9</f>
        <v>0</v>
      </c>
      <c r="K236" s="54">
        <f t="shared" si="89"/>
        <v>0</v>
      </c>
      <c r="L236" s="55">
        <f t="shared" si="89"/>
        <v>0</v>
      </c>
      <c r="M236" s="53">
        <f t="shared" si="71"/>
        <v>853.92000000000007</v>
      </c>
      <c r="N236" s="54">
        <f t="shared" si="72"/>
        <v>0</v>
      </c>
      <c r="O236" s="54">
        <f t="shared" si="73"/>
        <v>0</v>
      </c>
      <c r="P236" s="55">
        <f t="shared" si="74"/>
        <v>0</v>
      </c>
      <c r="Q236" s="53">
        <f t="shared" si="75"/>
        <v>9393.1200000000008</v>
      </c>
      <c r="R236" s="75">
        <v>1766</v>
      </c>
      <c r="S236" s="75">
        <f t="shared" si="76"/>
        <v>7627.1200000000008</v>
      </c>
      <c r="T236" s="12"/>
      <c r="U236" s="12"/>
      <c r="V236" s="12"/>
      <c r="W236" s="12"/>
      <c r="X236" s="12"/>
    </row>
    <row r="237" spans="1:24" s="28" customFormat="1" ht="50.1" customHeight="1" x14ac:dyDescent="0.25">
      <c r="A237" s="41" t="s">
        <v>231</v>
      </c>
      <c r="B237" s="21" t="s">
        <v>252</v>
      </c>
      <c r="C237" s="19" t="s">
        <v>346</v>
      </c>
      <c r="D237" s="19" t="s">
        <v>226</v>
      </c>
      <c r="E237" s="56">
        <v>26</v>
      </c>
      <c r="F237" s="56">
        <v>10</v>
      </c>
      <c r="G237" s="56">
        <v>0</v>
      </c>
      <c r="H237" s="57">
        <v>0</v>
      </c>
      <c r="I237" s="53">
        <f>E237*355.8*6</f>
        <v>55504.800000000003</v>
      </c>
      <c r="J237" s="54">
        <f>F237*355.8*9</f>
        <v>32022</v>
      </c>
      <c r="K237" s="54">
        <f t="shared" si="89"/>
        <v>0</v>
      </c>
      <c r="L237" s="55">
        <f t="shared" si="89"/>
        <v>0</v>
      </c>
      <c r="M237" s="53">
        <f t="shared" si="71"/>
        <v>5550.4800000000005</v>
      </c>
      <c r="N237" s="54">
        <f t="shared" si="72"/>
        <v>3202.2000000000003</v>
      </c>
      <c r="O237" s="54">
        <f t="shared" si="73"/>
        <v>0</v>
      </c>
      <c r="P237" s="55">
        <f t="shared" si="74"/>
        <v>0</v>
      </c>
      <c r="Q237" s="53">
        <f t="shared" si="75"/>
        <v>96279.48</v>
      </c>
      <c r="R237" s="75">
        <v>15555</v>
      </c>
      <c r="S237" s="75">
        <f t="shared" si="76"/>
        <v>80724.479999999996</v>
      </c>
      <c r="T237" s="12"/>
      <c r="U237" s="12"/>
      <c r="V237" s="12"/>
      <c r="W237" s="12"/>
      <c r="X237" s="12"/>
    </row>
    <row r="238" spans="1:24" s="28" customFormat="1" ht="50.1" customHeight="1" x14ac:dyDescent="0.25">
      <c r="A238" s="41" t="s">
        <v>231</v>
      </c>
      <c r="B238" s="21" t="s">
        <v>253</v>
      </c>
      <c r="C238" s="19" t="s">
        <v>347</v>
      </c>
      <c r="D238" s="19" t="s">
        <v>227</v>
      </c>
      <c r="E238" s="56">
        <v>614</v>
      </c>
      <c r="F238" s="56">
        <v>33</v>
      </c>
      <c r="G238" s="56">
        <v>55</v>
      </c>
      <c r="H238" s="57">
        <v>3</v>
      </c>
      <c r="I238" s="53">
        <f>E238*288.9*6</f>
        <v>1064307.5999999999</v>
      </c>
      <c r="J238" s="54">
        <f>F238*288.9*9</f>
        <v>85803.299999999988</v>
      </c>
      <c r="K238" s="54">
        <f t="shared" ref="K238:L241" si="90">G238*288.9*12</f>
        <v>190673.99999999997</v>
      </c>
      <c r="L238" s="55">
        <f t="shared" si="90"/>
        <v>10400.4</v>
      </c>
      <c r="M238" s="53">
        <f t="shared" si="71"/>
        <v>106430.76</v>
      </c>
      <c r="N238" s="54">
        <f t="shared" si="72"/>
        <v>8580.33</v>
      </c>
      <c r="O238" s="54">
        <f t="shared" si="73"/>
        <v>19067.399999999998</v>
      </c>
      <c r="P238" s="55">
        <f t="shared" si="74"/>
        <v>1040.04</v>
      </c>
      <c r="Q238" s="53">
        <f t="shared" si="75"/>
        <v>1486303.8299999998</v>
      </c>
      <c r="R238" s="75">
        <v>220539</v>
      </c>
      <c r="S238" s="75">
        <f t="shared" si="76"/>
        <v>1265764.8299999998</v>
      </c>
      <c r="T238" s="12"/>
      <c r="U238" s="12"/>
      <c r="V238" s="12"/>
      <c r="W238" s="12"/>
      <c r="X238" s="12"/>
    </row>
    <row r="239" spans="1:24" s="28" customFormat="1" ht="50.1" customHeight="1" x14ac:dyDescent="0.25">
      <c r="A239" s="41" t="s">
        <v>231</v>
      </c>
      <c r="B239" s="21" t="s">
        <v>253</v>
      </c>
      <c r="C239" s="19" t="s">
        <v>429</v>
      </c>
      <c r="D239" s="19" t="s">
        <v>228</v>
      </c>
      <c r="E239" s="56">
        <v>25</v>
      </c>
      <c r="F239" s="56">
        <v>3</v>
      </c>
      <c r="G239" s="56">
        <v>1</v>
      </c>
      <c r="H239" s="57">
        <v>0</v>
      </c>
      <c r="I239" s="53">
        <f>E239*288.9*6</f>
        <v>43334.999999999993</v>
      </c>
      <c r="J239" s="54">
        <f>F239*288.9*9</f>
        <v>7800.2999999999993</v>
      </c>
      <c r="K239" s="54">
        <f t="shared" si="90"/>
        <v>3466.7999999999997</v>
      </c>
      <c r="L239" s="55">
        <f t="shared" si="90"/>
        <v>0</v>
      </c>
      <c r="M239" s="53">
        <f t="shared" si="71"/>
        <v>4333.4999999999991</v>
      </c>
      <c r="N239" s="54">
        <f t="shared" si="72"/>
        <v>780.03</v>
      </c>
      <c r="O239" s="54">
        <f t="shared" si="73"/>
        <v>346.68</v>
      </c>
      <c r="P239" s="55">
        <f t="shared" si="74"/>
        <v>0</v>
      </c>
      <c r="Q239" s="53">
        <f t="shared" si="75"/>
        <v>60062.30999999999</v>
      </c>
      <c r="R239" s="75">
        <v>6280</v>
      </c>
      <c r="S239" s="75">
        <f t="shared" si="76"/>
        <v>53782.30999999999</v>
      </c>
      <c r="T239" s="12"/>
      <c r="U239" s="12"/>
      <c r="V239" s="12"/>
      <c r="W239" s="12"/>
      <c r="X239" s="12"/>
    </row>
    <row r="240" spans="1:24" s="28" customFormat="1" ht="50.1" customHeight="1" x14ac:dyDescent="0.25">
      <c r="A240" s="41" t="s">
        <v>231</v>
      </c>
      <c r="B240" s="21" t="s">
        <v>253</v>
      </c>
      <c r="C240" s="19" t="s">
        <v>430</v>
      </c>
      <c r="D240" s="19" t="s">
        <v>229</v>
      </c>
      <c r="E240" s="56">
        <v>52</v>
      </c>
      <c r="F240" s="56">
        <v>0</v>
      </c>
      <c r="G240" s="56">
        <v>2</v>
      </c>
      <c r="H240" s="57">
        <v>0</v>
      </c>
      <c r="I240" s="53">
        <f>E240*288.9*6</f>
        <v>90136.799999999988</v>
      </c>
      <c r="J240" s="54">
        <f>F240*288.9*9</f>
        <v>0</v>
      </c>
      <c r="K240" s="54">
        <f t="shared" si="90"/>
        <v>6933.5999999999995</v>
      </c>
      <c r="L240" s="55">
        <f t="shared" si="90"/>
        <v>0</v>
      </c>
      <c r="M240" s="53">
        <f t="shared" si="71"/>
        <v>9013.6799999999985</v>
      </c>
      <c r="N240" s="54">
        <f t="shared" si="72"/>
        <v>0</v>
      </c>
      <c r="O240" s="54">
        <f t="shared" si="73"/>
        <v>693.36</v>
      </c>
      <c r="P240" s="55">
        <f t="shared" si="74"/>
        <v>0</v>
      </c>
      <c r="Q240" s="53">
        <f t="shared" si="75"/>
        <v>106777.43999999999</v>
      </c>
      <c r="R240" s="75">
        <v>15147.000000000002</v>
      </c>
      <c r="S240" s="75">
        <f t="shared" si="76"/>
        <v>91630.439999999988</v>
      </c>
      <c r="T240" s="12"/>
      <c r="U240" s="12"/>
      <c r="V240" s="12"/>
      <c r="W240" s="12"/>
      <c r="X240" s="12"/>
    </row>
    <row r="241" spans="1:24" s="28" customFormat="1" ht="50.1" customHeight="1" thickBot="1" x14ac:dyDescent="0.3">
      <c r="A241" s="73" t="s">
        <v>231</v>
      </c>
      <c r="B241" s="22" t="s">
        <v>253</v>
      </c>
      <c r="C241" s="20" t="s">
        <v>348</v>
      </c>
      <c r="D241" s="20" t="s">
        <v>230</v>
      </c>
      <c r="E241" s="62">
        <v>6</v>
      </c>
      <c r="F241" s="62">
        <v>0</v>
      </c>
      <c r="G241" s="62">
        <v>0</v>
      </c>
      <c r="H241" s="63">
        <v>0</v>
      </c>
      <c r="I241" s="66">
        <f>E241*288.9*6</f>
        <v>10400.4</v>
      </c>
      <c r="J241" s="67">
        <f>F241*288.9*9</f>
        <v>0</v>
      </c>
      <c r="K241" s="67">
        <f t="shared" si="90"/>
        <v>0</v>
      </c>
      <c r="L241" s="68">
        <f t="shared" si="90"/>
        <v>0</v>
      </c>
      <c r="M241" s="66">
        <f t="shared" si="71"/>
        <v>1040.04</v>
      </c>
      <c r="N241" s="67">
        <f t="shared" si="72"/>
        <v>0</v>
      </c>
      <c r="O241" s="67">
        <f t="shared" si="73"/>
        <v>0</v>
      </c>
      <c r="P241" s="68">
        <f t="shared" si="74"/>
        <v>0</v>
      </c>
      <c r="Q241" s="66">
        <f t="shared" si="75"/>
        <v>11440.439999999999</v>
      </c>
      <c r="R241" s="75">
        <v>7389</v>
      </c>
      <c r="S241" s="75">
        <f t="shared" si="76"/>
        <v>4051.4399999999987</v>
      </c>
      <c r="T241" s="12"/>
      <c r="U241" s="12"/>
      <c r="V241" s="12"/>
      <c r="W241" s="12"/>
      <c r="X241" s="12"/>
    </row>
    <row r="242" spans="1:24" s="28" customFormat="1" ht="50.1" customHeight="1" thickBot="1" x14ac:dyDescent="0.3">
      <c r="A242" s="88" t="s">
        <v>486</v>
      </c>
      <c r="B242" s="89"/>
      <c r="C242" s="89"/>
      <c r="D242" s="90"/>
      <c r="E242" s="69">
        <f t="shared" ref="E242:Q242" si="91">SUM(E4:E241)</f>
        <v>24923</v>
      </c>
      <c r="F242" s="69">
        <f t="shared" si="91"/>
        <v>1105</v>
      </c>
      <c r="G242" s="69">
        <f t="shared" si="91"/>
        <v>2635</v>
      </c>
      <c r="H242" s="69">
        <f t="shared" si="91"/>
        <v>236</v>
      </c>
      <c r="I242" s="69">
        <f t="shared" si="91"/>
        <v>45426914.999999978</v>
      </c>
      <c r="J242" s="70">
        <f t="shared" si="91"/>
        <v>3019068.899999999</v>
      </c>
      <c r="K242" s="70">
        <f t="shared" si="91"/>
        <v>9713410.8000000007</v>
      </c>
      <c r="L242" s="71">
        <f t="shared" si="91"/>
        <v>869562.00000000035</v>
      </c>
      <c r="M242" s="69">
        <f t="shared" si="91"/>
        <v>4542691.4999999991</v>
      </c>
      <c r="N242" s="70">
        <f t="shared" si="91"/>
        <v>301906.8899999999</v>
      </c>
      <c r="O242" s="70">
        <f t="shared" si="91"/>
        <v>971341.07999999973</v>
      </c>
      <c r="P242" s="71">
        <f t="shared" si="91"/>
        <v>86956.199999999983</v>
      </c>
      <c r="Q242" s="71">
        <f t="shared" si="91"/>
        <v>64931852.36999996</v>
      </c>
      <c r="R242" s="71">
        <f t="shared" ref="R242" si="92">SUM(R4:R241)</f>
        <v>10534906</v>
      </c>
      <c r="S242" s="71">
        <f t="shared" ref="S242" si="93">SUM(S4:S241)</f>
        <v>54396946.369999968</v>
      </c>
      <c r="T242" s="12"/>
      <c r="U242" s="12"/>
      <c r="V242" s="12"/>
      <c r="W242" s="12"/>
      <c r="X242" s="12"/>
    </row>
    <row r="243" spans="1:24" s="28" customFormat="1" ht="19.5" customHeight="1" x14ac:dyDescent="0.25">
      <c r="A243" s="23" t="s">
        <v>496</v>
      </c>
      <c r="B243" s="23"/>
      <c r="C243" s="23"/>
      <c r="D243" s="23"/>
      <c r="E243" s="64"/>
      <c r="F243" s="65"/>
      <c r="G243" s="65"/>
      <c r="H243" s="65"/>
      <c r="I243" s="64"/>
      <c r="J243" s="65"/>
      <c r="K243" s="65"/>
      <c r="L243" s="65"/>
      <c r="M243" s="65"/>
      <c r="N243" s="65"/>
      <c r="O243" s="65"/>
      <c r="P243" s="65"/>
      <c r="Q243" s="65"/>
      <c r="R243" s="65"/>
      <c r="S243" s="65"/>
    </row>
    <row r="244" spans="1:24" s="28" customFormat="1" ht="19.5" customHeight="1" x14ac:dyDescent="0.25">
      <c r="A244" s="23"/>
      <c r="B244" s="23"/>
      <c r="C244" s="23"/>
      <c r="D244" s="23"/>
      <c r="E244" s="65"/>
      <c r="F244" s="65"/>
      <c r="G244" s="65"/>
      <c r="H244" s="65"/>
      <c r="I244" s="64"/>
      <c r="J244" s="65"/>
      <c r="K244" s="65"/>
      <c r="L244" s="65"/>
      <c r="M244" s="65"/>
      <c r="N244" s="65"/>
      <c r="O244" s="65"/>
      <c r="P244" s="65"/>
      <c r="Q244" s="65"/>
      <c r="R244" s="65"/>
      <c r="S244" s="65"/>
    </row>
    <row r="245" spans="1:24" s="28" customFormat="1" ht="19.5" customHeight="1" x14ac:dyDescent="0.25">
      <c r="A245" s="23"/>
      <c r="B245" s="23"/>
      <c r="C245" s="23"/>
      <c r="D245" s="23"/>
      <c r="E245" s="65"/>
      <c r="F245" s="65"/>
      <c r="G245" s="65"/>
      <c r="H245" s="65"/>
      <c r="I245" s="64"/>
      <c r="J245" s="65"/>
      <c r="K245" s="65"/>
      <c r="L245" s="65"/>
      <c r="M245" s="65"/>
      <c r="N245" s="65"/>
      <c r="O245" s="65"/>
      <c r="P245" s="65"/>
      <c r="Q245" s="65"/>
      <c r="R245" s="65"/>
      <c r="S245" s="65"/>
    </row>
    <row r="246" spans="1:24" s="28" customFormat="1" ht="19.5" customHeight="1" x14ac:dyDescent="0.25">
      <c r="A246" s="23"/>
      <c r="B246" s="23"/>
      <c r="C246" s="23"/>
      <c r="D246" s="23"/>
      <c r="E246" s="65"/>
      <c r="F246" s="65"/>
      <c r="G246" s="65"/>
      <c r="H246" s="65"/>
      <c r="I246" s="64"/>
      <c r="J246" s="65"/>
      <c r="K246" s="65"/>
      <c r="L246" s="65"/>
      <c r="M246" s="65"/>
      <c r="N246" s="65"/>
      <c r="O246" s="65"/>
      <c r="P246" s="65"/>
      <c r="Q246" s="65"/>
      <c r="R246" s="65"/>
      <c r="S246" s="65"/>
    </row>
    <row r="247" spans="1:24" s="28" customFormat="1" ht="19.5" customHeight="1" x14ac:dyDescent="0.25">
      <c r="A247" s="23"/>
      <c r="B247" s="23"/>
      <c r="C247" s="23"/>
      <c r="D247" s="23"/>
      <c r="E247" s="65"/>
      <c r="F247" s="65"/>
      <c r="G247" s="65"/>
      <c r="H247" s="65"/>
      <c r="I247" s="64"/>
      <c r="J247" s="65"/>
      <c r="K247" s="65"/>
      <c r="L247" s="65"/>
      <c r="M247" s="65"/>
      <c r="N247" s="65"/>
      <c r="O247" s="65"/>
      <c r="P247" s="65"/>
      <c r="Q247" s="65"/>
      <c r="R247" s="65"/>
      <c r="S247" s="65"/>
    </row>
    <row r="248" spans="1:24" s="28" customFormat="1" ht="19.5" customHeight="1" x14ac:dyDescent="0.25">
      <c r="A248" s="23"/>
      <c r="B248" s="23"/>
      <c r="C248" s="23"/>
      <c r="D248" s="23"/>
      <c r="E248" s="65"/>
      <c r="F248" s="65"/>
      <c r="G248" s="65"/>
      <c r="H248" s="65"/>
      <c r="I248" s="64"/>
      <c r="J248" s="65"/>
      <c r="K248" s="65"/>
      <c r="L248" s="65"/>
      <c r="M248" s="65"/>
      <c r="N248" s="65"/>
      <c r="O248" s="65"/>
      <c r="P248" s="65"/>
      <c r="Q248" s="65"/>
      <c r="R248" s="65"/>
      <c r="S248" s="65"/>
    </row>
    <row r="249" spans="1:24" s="28" customFormat="1" ht="19.5" customHeight="1" x14ac:dyDescent="0.25">
      <c r="A249" s="23"/>
      <c r="B249" s="23"/>
      <c r="C249" s="23"/>
      <c r="D249" s="23"/>
      <c r="E249" s="65"/>
      <c r="F249" s="65"/>
      <c r="G249" s="65"/>
      <c r="H249" s="65"/>
      <c r="I249" s="64"/>
      <c r="J249" s="65"/>
      <c r="K249" s="65"/>
      <c r="L249" s="65"/>
      <c r="M249" s="65"/>
      <c r="N249" s="65"/>
      <c r="O249" s="65"/>
      <c r="P249" s="65"/>
      <c r="Q249" s="65"/>
      <c r="R249" s="65"/>
      <c r="S249" s="65"/>
    </row>
    <row r="250" spans="1:24" s="28" customFormat="1" ht="19.5" customHeight="1" x14ac:dyDescent="0.25">
      <c r="A250" s="23"/>
      <c r="B250" s="23"/>
      <c r="C250" s="23"/>
      <c r="D250" s="23"/>
      <c r="E250" s="65"/>
      <c r="F250" s="65"/>
      <c r="G250" s="65"/>
      <c r="H250" s="65"/>
      <c r="I250" s="64"/>
      <c r="J250" s="65"/>
      <c r="K250" s="65"/>
      <c r="L250" s="65"/>
      <c r="M250" s="65"/>
      <c r="N250" s="65"/>
      <c r="O250" s="65"/>
      <c r="P250" s="65"/>
      <c r="Q250" s="65"/>
      <c r="R250" s="65"/>
      <c r="S250" s="65"/>
    </row>
    <row r="251" spans="1:24" s="28" customFormat="1" ht="19.5" customHeight="1" x14ac:dyDescent="0.25">
      <c r="A251" s="23"/>
      <c r="B251" s="23"/>
      <c r="C251" s="23"/>
      <c r="D251" s="23"/>
      <c r="E251" s="65"/>
      <c r="F251" s="65"/>
      <c r="G251" s="65"/>
      <c r="H251" s="65"/>
      <c r="I251" s="64"/>
      <c r="J251" s="65"/>
      <c r="K251" s="65"/>
      <c r="L251" s="65"/>
      <c r="M251" s="65"/>
      <c r="N251" s="65"/>
      <c r="O251" s="65"/>
      <c r="P251" s="65"/>
      <c r="Q251" s="65"/>
      <c r="R251" s="65"/>
      <c r="S251" s="65"/>
    </row>
    <row r="252" spans="1:24" s="28" customFormat="1" ht="19.5" customHeight="1" x14ac:dyDescent="0.25">
      <c r="A252" s="23"/>
      <c r="B252" s="23"/>
      <c r="C252" s="23"/>
      <c r="D252" s="23"/>
      <c r="E252" s="65"/>
      <c r="F252" s="65"/>
      <c r="G252" s="65"/>
      <c r="H252" s="65"/>
      <c r="I252" s="64"/>
      <c r="J252" s="65"/>
      <c r="K252" s="65"/>
      <c r="L252" s="65"/>
      <c r="M252" s="65"/>
      <c r="N252" s="65"/>
      <c r="O252" s="65"/>
      <c r="P252" s="65"/>
      <c r="Q252" s="65"/>
      <c r="R252" s="65"/>
      <c r="S252" s="65"/>
    </row>
    <row r="253" spans="1:24" s="28" customFormat="1" ht="19.5" customHeight="1" x14ac:dyDescent="0.25">
      <c r="A253" s="23"/>
      <c r="B253" s="23"/>
      <c r="C253" s="23"/>
      <c r="D253" s="23"/>
      <c r="E253" s="65"/>
      <c r="F253" s="65"/>
      <c r="G253" s="65"/>
      <c r="H253" s="65"/>
      <c r="I253" s="64"/>
      <c r="J253" s="65"/>
      <c r="K253" s="65"/>
      <c r="L253" s="65"/>
      <c r="M253" s="65"/>
      <c r="N253" s="65"/>
      <c r="O253" s="65"/>
      <c r="P253" s="65"/>
      <c r="Q253" s="65"/>
      <c r="R253" s="65"/>
      <c r="S253" s="65"/>
    </row>
    <row r="254" spans="1:24" s="28" customFormat="1" ht="19.5" customHeight="1" x14ac:dyDescent="0.25">
      <c r="A254" s="23"/>
      <c r="B254" s="23"/>
      <c r="C254" s="23"/>
      <c r="D254" s="23"/>
      <c r="E254" s="65"/>
      <c r="F254" s="65"/>
      <c r="G254" s="65"/>
      <c r="H254" s="65"/>
      <c r="I254" s="64"/>
      <c r="J254" s="65"/>
      <c r="K254" s="65"/>
      <c r="L254" s="65"/>
      <c r="M254" s="65"/>
      <c r="N254" s="65"/>
      <c r="O254" s="65"/>
      <c r="P254" s="65"/>
      <c r="Q254" s="65"/>
      <c r="R254" s="65"/>
      <c r="S254" s="65"/>
    </row>
    <row r="255" spans="1:24" s="28" customFormat="1" ht="19.5" customHeight="1" x14ac:dyDescent="0.25">
      <c r="A255" s="23"/>
      <c r="B255" s="23"/>
      <c r="C255" s="23"/>
      <c r="D255" s="23"/>
      <c r="E255" s="65"/>
      <c r="F255" s="65"/>
      <c r="G255" s="65"/>
      <c r="H255" s="65"/>
      <c r="I255" s="64"/>
      <c r="J255" s="65"/>
      <c r="K255" s="65"/>
      <c r="L255" s="65"/>
      <c r="M255" s="65"/>
      <c r="N255" s="65"/>
      <c r="O255" s="65"/>
      <c r="P255" s="65"/>
      <c r="Q255" s="65"/>
      <c r="R255" s="65"/>
      <c r="S255" s="65"/>
    </row>
    <row r="256" spans="1:24" s="28" customFormat="1" ht="19.5" customHeight="1" x14ac:dyDescent="0.25">
      <c r="A256" s="23"/>
      <c r="B256" s="23"/>
      <c r="C256" s="23"/>
      <c r="D256" s="23"/>
      <c r="E256" s="65"/>
      <c r="F256" s="65"/>
      <c r="G256" s="65"/>
      <c r="H256" s="65"/>
      <c r="I256" s="64"/>
      <c r="J256" s="65"/>
      <c r="K256" s="65"/>
      <c r="L256" s="65"/>
      <c r="M256" s="65"/>
      <c r="N256" s="65"/>
      <c r="O256" s="65"/>
      <c r="P256" s="65"/>
      <c r="Q256" s="65"/>
      <c r="R256" s="65"/>
      <c r="S256" s="65"/>
    </row>
    <row r="257" spans="1:19" s="28" customFormat="1" ht="19.5" customHeight="1" x14ac:dyDescent="0.25">
      <c r="A257" s="23"/>
      <c r="B257" s="23"/>
      <c r="C257" s="23"/>
      <c r="D257" s="23"/>
      <c r="E257" s="65"/>
      <c r="F257" s="65"/>
      <c r="G257" s="65"/>
      <c r="H257" s="65"/>
      <c r="I257" s="64"/>
      <c r="J257" s="65"/>
      <c r="K257" s="65"/>
      <c r="L257" s="65"/>
      <c r="M257" s="65"/>
      <c r="N257" s="65"/>
      <c r="O257" s="65"/>
      <c r="P257" s="65"/>
      <c r="Q257" s="65"/>
      <c r="R257" s="65"/>
      <c r="S257" s="65"/>
    </row>
    <row r="258" spans="1:19" s="28" customFormat="1" ht="19.5" customHeight="1" x14ac:dyDescent="0.25">
      <c r="A258" s="23"/>
      <c r="B258" s="23"/>
      <c r="C258" s="23"/>
      <c r="D258" s="23"/>
      <c r="E258" s="65"/>
      <c r="F258" s="65"/>
      <c r="G258" s="65"/>
      <c r="H258" s="65"/>
      <c r="I258" s="64"/>
      <c r="J258" s="65"/>
      <c r="K258" s="65"/>
      <c r="L258" s="65"/>
      <c r="M258" s="65"/>
      <c r="N258" s="65"/>
      <c r="O258" s="65"/>
      <c r="P258" s="65"/>
      <c r="Q258" s="65"/>
      <c r="R258" s="65"/>
      <c r="S258" s="65"/>
    </row>
    <row r="259" spans="1:19" s="28" customFormat="1" ht="19.5" customHeight="1" x14ac:dyDescent="0.25">
      <c r="A259" s="23"/>
      <c r="B259" s="23"/>
      <c r="C259" s="23"/>
      <c r="D259" s="23"/>
      <c r="E259" s="65"/>
      <c r="F259" s="65"/>
      <c r="G259" s="65"/>
      <c r="H259" s="65"/>
      <c r="I259" s="64"/>
      <c r="J259" s="65"/>
      <c r="K259" s="65"/>
      <c r="L259" s="65"/>
      <c r="M259" s="65"/>
      <c r="N259" s="65"/>
      <c r="O259" s="65"/>
      <c r="P259" s="65"/>
      <c r="Q259" s="65"/>
      <c r="R259" s="65"/>
      <c r="S259" s="65"/>
    </row>
    <row r="260" spans="1:19" s="28" customFormat="1" ht="19.5" customHeight="1" x14ac:dyDescent="0.25">
      <c r="A260" s="23"/>
      <c r="B260" s="23"/>
      <c r="C260" s="23"/>
      <c r="D260" s="23"/>
      <c r="E260" s="65"/>
      <c r="F260" s="65"/>
      <c r="G260" s="65"/>
      <c r="H260" s="65"/>
      <c r="I260" s="64"/>
      <c r="J260" s="65"/>
      <c r="K260" s="65"/>
      <c r="L260" s="65"/>
      <c r="M260" s="65"/>
      <c r="N260" s="65"/>
      <c r="O260" s="65"/>
      <c r="P260" s="65"/>
      <c r="Q260" s="65"/>
      <c r="R260" s="65"/>
      <c r="S260" s="65"/>
    </row>
    <row r="261" spans="1:19" s="28" customFormat="1" ht="19.5" customHeight="1" x14ac:dyDescent="0.25">
      <c r="A261" s="23"/>
      <c r="B261" s="23"/>
      <c r="C261" s="23"/>
      <c r="D261" s="23"/>
      <c r="E261" s="65"/>
      <c r="F261" s="65"/>
      <c r="G261" s="65"/>
      <c r="H261" s="65"/>
      <c r="I261" s="64"/>
      <c r="J261" s="65"/>
      <c r="K261" s="65"/>
      <c r="L261" s="65"/>
      <c r="M261" s="65"/>
      <c r="N261" s="65"/>
      <c r="O261" s="65"/>
      <c r="P261" s="65"/>
      <c r="Q261" s="65"/>
      <c r="R261" s="65"/>
      <c r="S261" s="65"/>
    </row>
    <row r="262" spans="1:19" s="28" customFormat="1" ht="19.5" customHeight="1" x14ac:dyDescent="0.25">
      <c r="A262" s="23"/>
      <c r="B262" s="23"/>
      <c r="C262" s="23"/>
      <c r="D262" s="23"/>
      <c r="E262" s="65"/>
      <c r="F262" s="65"/>
      <c r="G262" s="65"/>
      <c r="H262" s="65"/>
      <c r="I262" s="64"/>
      <c r="J262" s="65"/>
      <c r="K262" s="65"/>
      <c r="L262" s="65"/>
      <c r="M262" s="65"/>
      <c r="N262" s="65"/>
      <c r="O262" s="65"/>
      <c r="P262" s="65"/>
      <c r="Q262" s="65"/>
      <c r="R262" s="65"/>
      <c r="S262" s="65"/>
    </row>
    <row r="263" spans="1:19" s="28" customFormat="1" ht="19.5" customHeight="1" x14ac:dyDescent="0.25">
      <c r="A263" s="23"/>
      <c r="B263" s="23"/>
      <c r="C263" s="23"/>
      <c r="D263" s="23"/>
      <c r="E263" s="65"/>
      <c r="F263" s="65"/>
      <c r="G263" s="65"/>
      <c r="H263" s="65"/>
      <c r="I263" s="64"/>
      <c r="J263" s="65"/>
      <c r="K263" s="65"/>
      <c r="L263" s="65"/>
      <c r="M263" s="65"/>
      <c r="N263" s="65"/>
      <c r="O263" s="65"/>
      <c r="P263" s="65"/>
      <c r="Q263" s="65"/>
      <c r="R263" s="65"/>
      <c r="S263" s="65"/>
    </row>
    <row r="264" spans="1:19" s="28" customFormat="1" ht="19.5" customHeight="1" x14ac:dyDescent="0.25">
      <c r="A264" s="23"/>
      <c r="B264" s="23"/>
      <c r="C264" s="23"/>
      <c r="D264" s="23"/>
      <c r="E264" s="65"/>
      <c r="F264" s="65"/>
      <c r="G264" s="65"/>
      <c r="H264" s="65"/>
      <c r="I264" s="64"/>
      <c r="J264" s="65"/>
      <c r="K264" s="65"/>
      <c r="L264" s="65"/>
      <c r="M264" s="65"/>
      <c r="N264" s="65"/>
      <c r="O264" s="65"/>
      <c r="P264" s="65"/>
      <c r="Q264" s="65"/>
      <c r="R264" s="65"/>
      <c r="S264" s="65"/>
    </row>
    <row r="265" spans="1:19" s="28" customFormat="1" ht="19.5" customHeight="1" x14ac:dyDescent="0.25">
      <c r="A265" s="23"/>
      <c r="B265" s="23"/>
      <c r="C265" s="23"/>
      <c r="D265" s="23"/>
      <c r="E265" s="65"/>
      <c r="F265" s="65"/>
      <c r="G265" s="65"/>
      <c r="H265" s="65"/>
      <c r="I265" s="64"/>
      <c r="J265" s="65"/>
      <c r="K265" s="65"/>
      <c r="L265" s="65"/>
      <c r="M265" s="65"/>
      <c r="N265" s="65"/>
      <c r="O265" s="65"/>
      <c r="P265" s="65"/>
      <c r="Q265" s="65"/>
      <c r="R265" s="65"/>
      <c r="S265" s="65"/>
    </row>
    <row r="266" spans="1:19" s="28" customFormat="1" ht="19.5" customHeight="1" x14ac:dyDescent="0.25">
      <c r="A266" s="23"/>
      <c r="B266" s="23"/>
      <c r="C266" s="23"/>
      <c r="D266" s="23"/>
      <c r="E266" s="65"/>
      <c r="F266" s="65"/>
      <c r="G266" s="65"/>
      <c r="H266" s="65"/>
      <c r="I266" s="64"/>
      <c r="J266" s="65"/>
      <c r="K266" s="65"/>
      <c r="L266" s="65"/>
      <c r="M266" s="65"/>
      <c r="N266" s="65"/>
      <c r="O266" s="65"/>
      <c r="P266" s="65"/>
      <c r="Q266" s="65"/>
      <c r="R266" s="65"/>
      <c r="S266" s="65"/>
    </row>
    <row r="267" spans="1:19" s="28" customFormat="1" ht="19.5" customHeight="1" x14ac:dyDescent="0.25">
      <c r="A267" s="23"/>
      <c r="B267" s="23"/>
      <c r="C267" s="23"/>
      <c r="D267" s="23"/>
      <c r="E267" s="65"/>
      <c r="F267" s="65"/>
      <c r="G267" s="65"/>
      <c r="H267" s="65"/>
      <c r="I267" s="64"/>
      <c r="J267" s="65"/>
      <c r="K267" s="65"/>
      <c r="L267" s="65"/>
      <c r="M267" s="65"/>
      <c r="N267" s="65"/>
      <c r="O267" s="65"/>
      <c r="P267" s="65"/>
      <c r="Q267" s="65"/>
      <c r="R267" s="65"/>
      <c r="S267" s="65"/>
    </row>
    <row r="268" spans="1:19" s="28" customFormat="1" ht="19.5" customHeight="1" x14ac:dyDescent="0.25">
      <c r="A268" s="23"/>
      <c r="B268" s="23"/>
      <c r="C268" s="23"/>
      <c r="D268" s="23"/>
      <c r="E268" s="65"/>
      <c r="F268" s="65"/>
      <c r="G268" s="65"/>
      <c r="H268" s="65"/>
      <c r="I268" s="64"/>
      <c r="J268" s="65"/>
      <c r="K268" s="65"/>
      <c r="L268" s="65"/>
      <c r="M268" s="65"/>
      <c r="N268" s="65"/>
      <c r="O268" s="65"/>
      <c r="P268" s="65"/>
      <c r="Q268" s="65"/>
      <c r="R268" s="65"/>
      <c r="S268" s="65"/>
    </row>
    <row r="269" spans="1:19" s="28" customFormat="1" ht="19.5" customHeight="1" x14ac:dyDescent="0.25">
      <c r="A269" s="23"/>
      <c r="B269" s="23"/>
      <c r="C269" s="23"/>
      <c r="D269" s="23"/>
      <c r="E269" s="65"/>
      <c r="F269" s="65"/>
      <c r="G269" s="65"/>
      <c r="H269" s="65"/>
      <c r="I269" s="64"/>
      <c r="J269" s="65"/>
      <c r="K269" s="65"/>
      <c r="L269" s="65"/>
      <c r="M269" s="65"/>
      <c r="N269" s="65"/>
      <c r="O269" s="65"/>
      <c r="P269" s="65"/>
      <c r="Q269" s="65"/>
      <c r="R269" s="65"/>
      <c r="S269" s="65"/>
    </row>
    <row r="270" spans="1:19" s="28" customFormat="1" ht="19.5" customHeight="1" x14ac:dyDescent="0.25">
      <c r="A270" s="23"/>
      <c r="B270" s="23"/>
      <c r="C270" s="23"/>
      <c r="D270" s="23"/>
      <c r="E270" s="65"/>
      <c r="F270" s="65"/>
      <c r="G270" s="65"/>
      <c r="H270" s="65"/>
      <c r="I270" s="64"/>
      <c r="J270" s="65"/>
      <c r="K270" s="65"/>
      <c r="L270" s="65"/>
      <c r="M270" s="65"/>
      <c r="N270" s="65"/>
      <c r="O270" s="65"/>
      <c r="P270" s="65"/>
      <c r="Q270" s="65"/>
      <c r="R270" s="65"/>
      <c r="S270" s="65"/>
    </row>
    <row r="271" spans="1:19" s="28" customFormat="1" ht="19.5" customHeight="1" x14ac:dyDescent="0.25">
      <c r="A271" s="23"/>
      <c r="B271" s="23"/>
      <c r="C271" s="23"/>
      <c r="D271" s="23"/>
      <c r="E271" s="65"/>
      <c r="F271" s="65"/>
      <c r="G271" s="65"/>
      <c r="H271" s="65"/>
      <c r="I271" s="64"/>
      <c r="J271" s="65"/>
      <c r="K271" s="65"/>
      <c r="L271" s="65"/>
      <c r="M271" s="65"/>
      <c r="N271" s="65"/>
      <c r="O271" s="65"/>
      <c r="P271" s="65"/>
      <c r="Q271" s="65"/>
      <c r="R271" s="65"/>
      <c r="S271" s="65"/>
    </row>
    <row r="272" spans="1:19" s="28" customFormat="1" ht="19.5" customHeight="1" x14ac:dyDescent="0.25">
      <c r="A272" s="23"/>
      <c r="B272" s="23"/>
      <c r="C272" s="23"/>
      <c r="D272" s="23"/>
      <c r="E272" s="65"/>
      <c r="F272" s="65"/>
      <c r="G272" s="65"/>
      <c r="H272" s="65"/>
      <c r="I272" s="64"/>
      <c r="J272" s="65"/>
      <c r="K272" s="65"/>
      <c r="L272" s="65"/>
      <c r="M272" s="65"/>
      <c r="N272" s="65"/>
      <c r="O272" s="65"/>
      <c r="P272" s="65"/>
      <c r="Q272" s="65"/>
      <c r="R272" s="65"/>
      <c r="S272" s="65"/>
    </row>
    <row r="273" spans="1:19" s="28" customFormat="1" ht="19.5" customHeight="1" x14ac:dyDescent="0.25">
      <c r="A273" s="23"/>
      <c r="B273" s="23"/>
      <c r="C273" s="23"/>
      <c r="D273" s="23"/>
      <c r="E273" s="65"/>
      <c r="F273" s="65"/>
      <c r="G273" s="65"/>
      <c r="H273" s="65"/>
      <c r="I273" s="64"/>
      <c r="J273" s="65"/>
      <c r="K273" s="65"/>
      <c r="L273" s="65"/>
      <c r="M273" s="65"/>
      <c r="N273" s="65"/>
      <c r="O273" s="65"/>
      <c r="P273" s="65"/>
      <c r="Q273" s="65"/>
      <c r="R273" s="65"/>
      <c r="S273" s="65"/>
    </row>
    <row r="274" spans="1:19" s="28" customFormat="1" ht="19.5" customHeight="1" x14ac:dyDescent="0.25">
      <c r="A274" s="23"/>
      <c r="B274" s="23"/>
      <c r="C274" s="23"/>
      <c r="D274" s="23"/>
      <c r="E274" s="65"/>
      <c r="F274" s="65"/>
      <c r="G274" s="65"/>
      <c r="H274" s="65"/>
      <c r="I274" s="64"/>
      <c r="J274" s="65"/>
      <c r="K274" s="65"/>
      <c r="L274" s="65"/>
      <c r="M274" s="65"/>
      <c r="N274" s="65"/>
      <c r="O274" s="65"/>
      <c r="P274" s="65"/>
      <c r="Q274" s="65"/>
      <c r="R274" s="65"/>
      <c r="S274" s="65"/>
    </row>
    <row r="275" spans="1:19" s="28" customFormat="1" ht="19.5" customHeight="1" x14ac:dyDescent="0.25">
      <c r="A275" s="23"/>
      <c r="B275" s="23"/>
      <c r="C275" s="23"/>
      <c r="D275" s="23"/>
      <c r="E275" s="65"/>
      <c r="F275" s="65"/>
      <c r="G275" s="65"/>
      <c r="H275" s="65"/>
      <c r="I275" s="64"/>
      <c r="J275" s="65"/>
      <c r="K275" s="65"/>
      <c r="L275" s="65"/>
      <c r="M275" s="65"/>
      <c r="N275" s="65"/>
      <c r="O275" s="65"/>
      <c r="P275" s="65"/>
      <c r="Q275" s="65"/>
      <c r="R275" s="65"/>
      <c r="S275" s="65"/>
    </row>
    <row r="276" spans="1:19" s="28" customFormat="1" ht="19.5" customHeight="1" x14ac:dyDescent="0.25">
      <c r="A276" s="23"/>
      <c r="B276" s="23"/>
      <c r="C276" s="23"/>
      <c r="D276" s="23"/>
      <c r="E276" s="65"/>
      <c r="F276" s="65"/>
      <c r="G276" s="65"/>
      <c r="H276" s="65"/>
      <c r="I276" s="64"/>
      <c r="J276" s="65"/>
      <c r="K276" s="65"/>
      <c r="L276" s="65"/>
      <c r="M276" s="65"/>
      <c r="N276" s="65"/>
      <c r="O276" s="65"/>
      <c r="P276" s="65"/>
      <c r="Q276" s="65"/>
      <c r="R276" s="65"/>
      <c r="S276" s="65"/>
    </row>
    <row r="277" spans="1:19" s="28" customFormat="1" ht="19.5" customHeight="1" x14ac:dyDescent="0.25">
      <c r="A277" s="23"/>
      <c r="B277" s="23"/>
      <c r="C277" s="23"/>
      <c r="D277" s="23"/>
      <c r="E277" s="65"/>
      <c r="F277" s="65"/>
      <c r="G277" s="65"/>
      <c r="H277" s="65"/>
      <c r="I277" s="64"/>
      <c r="J277" s="65"/>
      <c r="K277" s="65"/>
      <c r="L277" s="65"/>
      <c r="M277" s="65"/>
      <c r="N277" s="65"/>
      <c r="O277" s="65"/>
      <c r="P277" s="65"/>
      <c r="Q277" s="65"/>
      <c r="R277" s="65"/>
      <c r="S277" s="65"/>
    </row>
    <row r="278" spans="1:19" s="28" customFormat="1" ht="19.5" customHeight="1" x14ac:dyDescent="0.25">
      <c r="A278" s="23"/>
      <c r="B278" s="23"/>
      <c r="C278" s="23"/>
      <c r="D278" s="23"/>
      <c r="E278" s="65"/>
      <c r="F278" s="65"/>
      <c r="G278" s="65"/>
      <c r="H278" s="65"/>
      <c r="I278" s="64"/>
      <c r="J278" s="65"/>
      <c r="K278" s="65"/>
      <c r="L278" s="65"/>
      <c r="M278" s="65"/>
      <c r="N278" s="65"/>
      <c r="O278" s="65"/>
      <c r="P278" s="65"/>
      <c r="Q278" s="65"/>
      <c r="R278" s="65"/>
      <c r="S278" s="65"/>
    </row>
    <row r="279" spans="1:19" s="28" customFormat="1" ht="19.5" customHeight="1" x14ac:dyDescent="0.25">
      <c r="A279" s="23"/>
      <c r="B279" s="23"/>
      <c r="C279" s="23"/>
      <c r="D279" s="23"/>
      <c r="E279" s="65"/>
      <c r="F279" s="65"/>
      <c r="G279" s="65"/>
      <c r="H279" s="65"/>
      <c r="I279" s="64"/>
      <c r="J279" s="65"/>
      <c r="K279" s="65"/>
      <c r="L279" s="65"/>
      <c r="M279" s="65"/>
      <c r="N279" s="65"/>
      <c r="O279" s="65"/>
      <c r="P279" s="65"/>
      <c r="Q279" s="65"/>
      <c r="R279" s="65"/>
      <c r="S279" s="65"/>
    </row>
    <row r="280" spans="1:19" s="28" customFormat="1" ht="19.5" customHeight="1" x14ac:dyDescent="0.25">
      <c r="A280" s="23"/>
      <c r="B280" s="23"/>
      <c r="C280" s="23"/>
      <c r="D280" s="23"/>
      <c r="E280" s="65"/>
      <c r="F280" s="65"/>
      <c r="G280" s="65"/>
      <c r="H280" s="65"/>
      <c r="I280" s="64"/>
      <c r="J280" s="65"/>
      <c r="K280" s="65"/>
      <c r="L280" s="65"/>
      <c r="M280" s="65"/>
      <c r="N280" s="65"/>
      <c r="O280" s="65"/>
      <c r="P280" s="65"/>
      <c r="Q280" s="65"/>
      <c r="R280" s="65"/>
      <c r="S280" s="65"/>
    </row>
    <row r="281" spans="1:19" s="28" customFormat="1" ht="19.5" customHeight="1" x14ac:dyDescent="0.25">
      <c r="A281" s="23"/>
      <c r="B281" s="23"/>
      <c r="C281" s="23"/>
      <c r="D281" s="23"/>
      <c r="E281" s="65"/>
      <c r="F281" s="65"/>
      <c r="G281" s="65"/>
      <c r="H281" s="65"/>
      <c r="I281" s="64"/>
      <c r="J281" s="65"/>
      <c r="K281" s="65"/>
      <c r="L281" s="65"/>
      <c r="M281" s="65"/>
      <c r="N281" s="65"/>
      <c r="O281" s="65"/>
      <c r="P281" s="65"/>
      <c r="Q281" s="65"/>
      <c r="R281" s="65"/>
      <c r="S281" s="65"/>
    </row>
    <row r="282" spans="1:19" s="28" customFormat="1" ht="19.5" customHeight="1" x14ac:dyDescent="0.25">
      <c r="A282" s="23"/>
      <c r="B282" s="23"/>
      <c r="C282" s="23"/>
      <c r="D282" s="23"/>
      <c r="E282" s="65"/>
      <c r="F282" s="65"/>
      <c r="G282" s="65"/>
      <c r="H282" s="65"/>
      <c r="I282" s="64"/>
      <c r="J282" s="65"/>
      <c r="K282" s="65"/>
      <c r="L282" s="65"/>
      <c r="M282" s="65"/>
      <c r="N282" s="65"/>
      <c r="O282" s="65"/>
      <c r="P282" s="65"/>
      <c r="Q282" s="65"/>
      <c r="R282" s="65"/>
      <c r="S282" s="65"/>
    </row>
    <row r="283" spans="1:19" s="28" customFormat="1" ht="19.5" customHeight="1" x14ac:dyDescent="0.25">
      <c r="A283" s="23"/>
      <c r="B283" s="23"/>
      <c r="C283" s="23"/>
      <c r="D283" s="23"/>
      <c r="E283" s="65"/>
      <c r="F283" s="65"/>
      <c r="G283" s="65"/>
      <c r="H283" s="65"/>
      <c r="I283" s="64"/>
      <c r="J283" s="65"/>
      <c r="K283" s="65"/>
      <c r="L283" s="65"/>
      <c r="M283" s="65"/>
      <c r="N283" s="65"/>
      <c r="O283" s="65"/>
      <c r="P283" s="65"/>
      <c r="Q283" s="65"/>
      <c r="R283" s="65"/>
      <c r="S283" s="65"/>
    </row>
    <row r="284" spans="1:19" s="28" customFormat="1" ht="19.5" customHeight="1" x14ac:dyDescent="0.25">
      <c r="A284" s="23"/>
      <c r="B284" s="23"/>
      <c r="C284" s="23"/>
      <c r="D284" s="23"/>
      <c r="E284" s="65"/>
      <c r="F284" s="65"/>
      <c r="G284" s="65"/>
      <c r="H284" s="65"/>
      <c r="I284" s="64"/>
      <c r="J284" s="65"/>
      <c r="K284" s="65"/>
      <c r="L284" s="65"/>
      <c r="M284" s="65"/>
      <c r="N284" s="65"/>
      <c r="O284" s="65"/>
      <c r="P284" s="65"/>
      <c r="Q284" s="65"/>
      <c r="R284" s="65"/>
      <c r="S284" s="65"/>
    </row>
    <row r="285" spans="1:19" s="28" customFormat="1" ht="19.5" customHeight="1" x14ac:dyDescent="0.25">
      <c r="A285" s="23"/>
      <c r="B285" s="23"/>
      <c r="C285" s="23"/>
      <c r="D285" s="23"/>
      <c r="E285" s="65"/>
      <c r="F285" s="65"/>
      <c r="G285" s="65"/>
      <c r="H285" s="65"/>
      <c r="I285" s="64"/>
      <c r="J285" s="65"/>
      <c r="K285" s="65"/>
      <c r="L285" s="65"/>
      <c r="M285" s="65"/>
      <c r="N285" s="65"/>
      <c r="O285" s="65"/>
      <c r="P285" s="65"/>
      <c r="Q285" s="65"/>
      <c r="R285" s="65"/>
      <c r="S285" s="65"/>
    </row>
    <row r="286" spans="1:19" s="28" customFormat="1" ht="19.5" customHeight="1" x14ac:dyDescent="0.25">
      <c r="A286" s="23"/>
      <c r="B286" s="23"/>
      <c r="C286" s="23"/>
      <c r="D286" s="23"/>
      <c r="E286" s="65"/>
      <c r="F286" s="65"/>
      <c r="G286" s="65"/>
      <c r="H286" s="65"/>
      <c r="I286" s="64"/>
      <c r="J286" s="65"/>
      <c r="K286" s="65"/>
      <c r="L286" s="65"/>
      <c r="M286" s="65"/>
      <c r="N286" s="65"/>
      <c r="O286" s="65"/>
      <c r="P286" s="65"/>
      <c r="Q286" s="65"/>
      <c r="R286" s="65"/>
      <c r="S286" s="65"/>
    </row>
    <row r="287" spans="1:19" s="28" customFormat="1" ht="19.5" customHeight="1" x14ac:dyDescent="0.25">
      <c r="A287" s="23"/>
      <c r="B287" s="23"/>
      <c r="C287" s="23"/>
      <c r="D287" s="23"/>
      <c r="E287" s="65"/>
      <c r="F287" s="65"/>
      <c r="G287" s="65"/>
      <c r="H287" s="65"/>
      <c r="I287" s="64"/>
      <c r="J287" s="65"/>
      <c r="K287" s="65"/>
      <c r="L287" s="65"/>
      <c r="M287" s="65"/>
      <c r="N287" s="65"/>
      <c r="O287" s="65"/>
      <c r="P287" s="65"/>
      <c r="Q287" s="65"/>
      <c r="R287" s="65"/>
      <c r="S287" s="65"/>
    </row>
    <row r="288" spans="1:19" s="28" customFormat="1" ht="19.5" customHeight="1" x14ac:dyDescent="0.25">
      <c r="A288" s="23"/>
      <c r="B288" s="23"/>
      <c r="C288" s="23"/>
      <c r="D288" s="23"/>
      <c r="E288" s="65"/>
      <c r="F288" s="65"/>
      <c r="G288" s="65"/>
      <c r="H288" s="65"/>
      <c r="I288" s="64"/>
      <c r="J288" s="65"/>
      <c r="K288" s="65"/>
      <c r="L288" s="65"/>
      <c r="M288" s="65"/>
      <c r="N288" s="65"/>
      <c r="O288" s="65"/>
      <c r="P288" s="65"/>
      <c r="Q288" s="65"/>
      <c r="R288" s="65"/>
      <c r="S288" s="65"/>
    </row>
    <row r="289" spans="1:19" s="28" customFormat="1" ht="19.5" customHeight="1" x14ac:dyDescent="0.25">
      <c r="A289" s="23"/>
      <c r="B289" s="23"/>
      <c r="C289" s="23"/>
      <c r="D289" s="23"/>
      <c r="E289" s="65"/>
      <c r="F289" s="65"/>
      <c r="G289" s="65"/>
      <c r="H289" s="65"/>
      <c r="I289" s="64"/>
      <c r="J289" s="65"/>
      <c r="K289" s="65"/>
      <c r="L289" s="65"/>
      <c r="M289" s="65"/>
      <c r="N289" s="65"/>
      <c r="O289" s="65"/>
      <c r="P289" s="65"/>
      <c r="Q289" s="65"/>
      <c r="R289" s="65"/>
      <c r="S289" s="65"/>
    </row>
    <row r="290" spans="1:19" s="28" customFormat="1" ht="19.5" customHeight="1" x14ac:dyDescent="0.25">
      <c r="A290" s="23"/>
      <c r="B290" s="23"/>
      <c r="C290" s="23"/>
      <c r="D290" s="23"/>
      <c r="E290" s="65"/>
      <c r="F290" s="65"/>
      <c r="G290" s="65"/>
      <c r="H290" s="65"/>
      <c r="I290" s="64"/>
      <c r="J290" s="65"/>
      <c r="K290" s="65"/>
      <c r="L290" s="65"/>
      <c r="M290" s="65"/>
      <c r="N290" s="65"/>
      <c r="O290" s="65"/>
      <c r="P290" s="65"/>
      <c r="Q290" s="65"/>
      <c r="R290" s="65"/>
      <c r="S290" s="65"/>
    </row>
    <row r="291" spans="1:19" s="28" customFormat="1" ht="19.5" customHeight="1" x14ac:dyDescent="0.25">
      <c r="A291" s="23"/>
      <c r="B291" s="23"/>
      <c r="C291" s="23"/>
      <c r="D291" s="23"/>
      <c r="E291" s="65"/>
      <c r="F291" s="65"/>
      <c r="G291" s="65"/>
      <c r="H291" s="65"/>
      <c r="I291" s="64"/>
      <c r="J291" s="65"/>
      <c r="K291" s="65"/>
      <c r="L291" s="65"/>
      <c r="M291" s="65"/>
      <c r="N291" s="65"/>
      <c r="O291" s="65"/>
      <c r="P291" s="65"/>
      <c r="Q291" s="65"/>
      <c r="R291" s="65"/>
      <c r="S291" s="65"/>
    </row>
    <row r="292" spans="1:19" s="28" customFormat="1" ht="19.5" customHeight="1" x14ac:dyDescent="0.25">
      <c r="A292" s="23"/>
      <c r="B292" s="23"/>
      <c r="C292" s="23"/>
      <c r="D292" s="23"/>
      <c r="E292" s="65"/>
      <c r="F292" s="65"/>
      <c r="G292" s="65"/>
      <c r="H292" s="65"/>
      <c r="I292" s="64"/>
      <c r="J292" s="65"/>
      <c r="K292" s="65"/>
      <c r="L292" s="65"/>
      <c r="M292" s="65"/>
      <c r="N292" s="65"/>
      <c r="O292" s="65"/>
      <c r="P292" s="65"/>
      <c r="Q292" s="65"/>
      <c r="R292" s="65"/>
      <c r="S292" s="65"/>
    </row>
    <row r="293" spans="1:19" s="28" customFormat="1" ht="19.5" customHeight="1" x14ac:dyDescent="0.25">
      <c r="A293" s="23"/>
      <c r="B293" s="23"/>
      <c r="C293" s="23"/>
      <c r="D293" s="23"/>
      <c r="E293" s="65"/>
      <c r="F293" s="65"/>
      <c r="G293" s="65"/>
      <c r="H293" s="65"/>
      <c r="I293" s="64"/>
      <c r="J293" s="65"/>
      <c r="K293" s="65"/>
      <c r="L293" s="65"/>
      <c r="M293" s="65"/>
      <c r="N293" s="65"/>
      <c r="O293" s="65"/>
      <c r="P293" s="65"/>
      <c r="Q293" s="65"/>
      <c r="R293" s="65"/>
      <c r="S293" s="65"/>
    </row>
    <row r="294" spans="1:19" s="28" customFormat="1" ht="19.5" customHeight="1" x14ac:dyDescent="0.25">
      <c r="A294" s="23"/>
      <c r="B294" s="23"/>
      <c r="C294" s="23"/>
      <c r="D294" s="23"/>
      <c r="E294" s="65"/>
      <c r="F294" s="65"/>
      <c r="G294" s="65"/>
      <c r="H294" s="65"/>
      <c r="I294" s="64"/>
      <c r="J294" s="65"/>
      <c r="K294" s="65"/>
      <c r="L294" s="65"/>
      <c r="M294" s="65"/>
      <c r="N294" s="65"/>
      <c r="O294" s="65"/>
      <c r="P294" s="65"/>
      <c r="Q294" s="65"/>
      <c r="R294" s="65"/>
      <c r="S294" s="65"/>
    </row>
    <row r="295" spans="1:19" s="28" customFormat="1" ht="19.5" customHeight="1" x14ac:dyDescent="0.25">
      <c r="A295" s="23"/>
      <c r="B295" s="23"/>
      <c r="C295" s="23"/>
      <c r="D295" s="23"/>
      <c r="E295" s="65"/>
      <c r="F295" s="65"/>
      <c r="G295" s="65"/>
      <c r="H295" s="65"/>
      <c r="I295" s="64"/>
      <c r="J295" s="65"/>
      <c r="K295" s="65"/>
      <c r="L295" s="65"/>
      <c r="M295" s="65"/>
      <c r="N295" s="65"/>
      <c r="O295" s="65"/>
      <c r="P295" s="65"/>
      <c r="Q295" s="65"/>
      <c r="R295" s="65"/>
      <c r="S295" s="65"/>
    </row>
    <row r="296" spans="1:19" s="28" customFormat="1" ht="19.5" customHeight="1" x14ac:dyDescent="0.25">
      <c r="A296" s="23"/>
      <c r="B296" s="23"/>
      <c r="C296" s="23"/>
      <c r="D296" s="23"/>
      <c r="E296" s="65"/>
      <c r="F296" s="65"/>
      <c r="G296" s="65"/>
      <c r="H296" s="65"/>
      <c r="I296" s="64"/>
      <c r="J296" s="65"/>
      <c r="K296" s="65"/>
      <c r="L296" s="65"/>
      <c r="M296" s="65"/>
      <c r="N296" s="65"/>
      <c r="O296" s="65"/>
      <c r="P296" s="65"/>
      <c r="Q296" s="65"/>
      <c r="R296" s="65"/>
      <c r="S296" s="65"/>
    </row>
    <row r="297" spans="1:19" s="28" customFormat="1" ht="19.5" customHeight="1" x14ac:dyDescent="0.25">
      <c r="A297" s="23"/>
      <c r="B297" s="23"/>
      <c r="C297" s="23"/>
      <c r="D297" s="23"/>
      <c r="E297" s="65"/>
      <c r="F297" s="65"/>
      <c r="G297" s="65"/>
      <c r="H297" s="65"/>
      <c r="I297" s="64"/>
      <c r="J297" s="65"/>
      <c r="K297" s="65"/>
      <c r="L297" s="65"/>
      <c r="M297" s="65"/>
      <c r="N297" s="65"/>
      <c r="O297" s="65"/>
      <c r="P297" s="65"/>
      <c r="Q297" s="65"/>
      <c r="R297" s="65"/>
      <c r="S297" s="65"/>
    </row>
    <row r="298" spans="1:19" s="28" customFormat="1" ht="19.5" customHeight="1" x14ac:dyDescent="0.25">
      <c r="A298" s="23"/>
      <c r="B298" s="23"/>
      <c r="C298" s="23"/>
      <c r="D298" s="23"/>
      <c r="E298" s="65"/>
      <c r="F298" s="65"/>
      <c r="G298" s="65"/>
      <c r="H298" s="65"/>
      <c r="I298" s="64"/>
      <c r="J298" s="65"/>
      <c r="K298" s="65"/>
      <c r="L298" s="65"/>
      <c r="M298" s="65"/>
      <c r="N298" s="65"/>
      <c r="O298" s="65"/>
      <c r="P298" s="65"/>
      <c r="Q298" s="65"/>
      <c r="R298" s="65"/>
      <c r="S298" s="65"/>
    </row>
    <row r="299" spans="1:19" s="28" customFormat="1" ht="19.5" customHeight="1" x14ac:dyDescent="0.25">
      <c r="A299" s="23"/>
      <c r="B299" s="23"/>
      <c r="C299" s="23"/>
      <c r="D299" s="23"/>
      <c r="E299" s="65"/>
      <c r="F299" s="65"/>
      <c r="G299" s="65"/>
      <c r="H299" s="65"/>
      <c r="I299" s="64"/>
      <c r="J299" s="65"/>
      <c r="K299" s="65"/>
      <c r="L299" s="65"/>
      <c r="M299" s="65"/>
      <c r="N299" s="65"/>
      <c r="O299" s="65"/>
      <c r="P299" s="65"/>
      <c r="Q299" s="65"/>
      <c r="R299" s="65"/>
      <c r="S299" s="65"/>
    </row>
    <row r="300" spans="1:19" s="28" customFormat="1" ht="19.5" customHeight="1" x14ac:dyDescent="0.25">
      <c r="A300" s="23"/>
      <c r="B300" s="23"/>
      <c r="C300" s="23"/>
      <c r="D300" s="23"/>
      <c r="E300" s="65"/>
      <c r="F300" s="65"/>
      <c r="G300" s="65"/>
      <c r="H300" s="65"/>
      <c r="I300" s="64"/>
      <c r="J300" s="65"/>
      <c r="K300" s="65"/>
      <c r="L300" s="65"/>
      <c r="M300" s="65"/>
      <c r="N300" s="65"/>
      <c r="O300" s="65"/>
      <c r="P300" s="65"/>
      <c r="Q300" s="65"/>
      <c r="R300" s="65"/>
      <c r="S300" s="65"/>
    </row>
    <row r="301" spans="1:19" s="28" customFormat="1" ht="19.5" customHeight="1" x14ac:dyDescent="0.25">
      <c r="A301" s="23"/>
      <c r="B301" s="23"/>
      <c r="C301" s="23"/>
      <c r="D301" s="23"/>
      <c r="E301" s="65"/>
      <c r="F301" s="65"/>
      <c r="G301" s="65"/>
      <c r="H301" s="65"/>
      <c r="I301" s="64"/>
      <c r="J301" s="65"/>
      <c r="K301" s="65"/>
      <c r="L301" s="65"/>
      <c r="M301" s="65"/>
      <c r="N301" s="65"/>
      <c r="O301" s="65"/>
      <c r="P301" s="65"/>
      <c r="Q301" s="65"/>
      <c r="R301" s="65"/>
      <c r="S301" s="65"/>
    </row>
    <row r="302" spans="1:19" s="28" customFormat="1" ht="19.5" customHeight="1" x14ac:dyDescent="0.25">
      <c r="A302" s="23"/>
      <c r="B302" s="23"/>
      <c r="C302" s="23"/>
      <c r="D302" s="23"/>
      <c r="E302" s="65"/>
      <c r="F302" s="65"/>
      <c r="G302" s="65"/>
      <c r="H302" s="65"/>
      <c r="I302" s="64"/>
      <c r="J302" s="65"/>
      <c r="K302" s="65"/>
      <c r="L302" s="65"/>
      <c r="M302" s="65"/>
      <c r="N302" s="65"/>
      <c r="O302" s="65"/>
      <c r="P302" s="65"/>
      <c r="Q302" s="65"/>
      <c r="R302" s="65"/>
      <c r="S302" s="65"/>
    </row>
    <row r="303" spans="1:19" s="28" customFormat="1" ht="19.5" customHeight="1" x14ac:dyDescent="0.25">
      <c r="A303" s="23"/>
      <c r="B303" s="23"/>
      <c r="C303" s="23"/>
      <c r="D303" s="23"/>
      <c r="E303" s="65"/>
      <c r="F303" s="65"/>
      <c r="G303" s="65"/>
      <c r="H303" s="65"/>
      <c r="I303" s="64"/>
      <c r="J303" s="65"/>
      <c r="K303" s="65"/>
      <c r="L303" s="65"/>
      <c r="M303" s="65"/>
      <c r="N303" s="65"/>
      <c r="O303" s="65"/>
      <c r="P303" s="65"/>
      <c r="Q303" s="65"/>
      <c r="R303" s="65"/>
      <c r="S303" s="65"/>
    </row>
    <row r="304" spans="1:19" s="28" customFormat="1" ht="19.5" customHeight="1" x14ac:dyDescent="0.25">
      <c r="A304" s="23"/>
      <c r="B304" s="23"/>
      <c r="C304" s="23"/>
      <c r="D304" s="23"/>
      <c r="E304" s="65"/>
      <c r="F304" s="65"/>
      <c r="G304" s="65"/>
      <c r="H304" s="65"/>
      <c r="I304" s="64"/>
      <c r="J304" s="65"/>
      <c r="K304" s="65"/>
      <c r="L304" s="65"/>
      <c r="M304" s="65"/>
      <c r="N304" s="65"/>
      <c r="O304" s="65"/>
      <c r="P304" s="65"/>
      <c r="Q304" s="65"/>
      <c r="R304" s="65"/>
      <c r="S304" s="65"/>
    </row>
    <row r="305" spans="1:19" s="28" customFormat="1" ht="19.5" customHeight="1" x14ac:dyDescent="0.25">
      <c r="A305" s="23"/>
      <c r="B305" s="23"/>
      <c r="C305" s="23"/>
      <c r="D305" s="23"/>
      <c r="E305" s="65"/>
      <c r="F305" s="65"/>
      <c r="G305" s="65"/>
      <c r="H305" s="65"/>
      <c r="I305" s="64"/>
      <c r="J305" s="65"/>
      <c r="K305" s="65"/>
      <c r="L305" s="65"/>
      <c r="M305" s="65"/>
      <c r="N305" s="65"/>
      <c r="O305" s="65"/>
      <c r="P305" s="65"/>
      <c r="Q305" s="65"/>
      <c r="R305" s="65"/>
      <c r="S305" s="65"/>
    </row>
    <row r="306" spans="1:19" s="28" customFormat="1" ht="19.5" customHeight="1" x14ac:dyDescent="0.25">
      <c r="A306" s="23"/>
      <c r="B306" s="23"/>
      <c r="C306" s="23"/>
      <c r="D306" s="23"/>
      <c r="E306" s="65"/>
      <c r="F306" s="65"/>
      <c r="G306" s="65"/>
      <c r="H306" s="65"/>
      <c r="I306" s="64"/>
      <c r="J306" s="65"/>
      <c r="K306" s="65"/>
      <c r="L306" s="65"/>
      <c r="M306" s="65"/>
      <c r="N306" s="65"/>
      <c r="O306" s="65"/>
      <c r="P306" s="65"/>
      <c r="Q306" s="65"/>
      <c r="R306" s="65"/>
      <c r="S306" s="65"/>
    </row>
    <row r="307" spans="1:19" s="28" customFormat="1" ht="19.5" customHeight="1" x14ac:dyDescent="0.25">
      <c r="A307" s="23"/>
      <c r="B307" s="23"/>
      <c r="C307" s="23"/>
      <c r="D307" s="23"/>
      <c r="E307" s="65"/>
      <c r="F307" s="65"/>
      <c r="G307" s="65"/>
      <c r="H307" s="65"/>
      <c r="I307" s="64"/>
      <c r="J307" s="65"/>
      <c r="K307" s="65"/>
      <c r="L307" s="65"/>
      <c r="M307" s="65"/>
      <c r="N307" s="65"/>
      <c r="O307" s="65"/>
      <c r="P307" s="65"/>
      <c r="Q307" s="65"/>
      <c r="R307" s="65"/>
      <c r="S307" s="65"/>
    </row>
    <row r="308" spans="1:19" s="28" customFormat="1" ht="19.5" customHeight="1" x14ac:dyDescent="0.25">
      <c r="A308" s="23"/>
      <c r="B308" s="23"/>
      <c r="C308" s="23"/>
      <c r="D308" s="23"/>
      <c r="E308" s="65"/>
      <c r="F308" s="65"/>
      <c r="G308" s="65"/>
      <c r="H308" s="65"/>
      <c r="I308" s="64"/>
      <c r="J308" s="65"/>
      <c r="K308" s="65"/>
      <c r="L308" s="65"/>
      <c r="M308" s="65"/>
      <c r="N308" s="65"/>
      <c r="O308" s="65"/>
      <c r="P308" s="65"/>
      <c r="Q308" s="65"/>
      <c r="R308" s="65"/>
      <c r="S308" s="65"/>
    </row>
    <row r="309" spans="1:19" s="28" customFormat="1" ht="19.5" customHeight="1" x14ac:dyDescent="0.25">
      <c r="A309" s="23"/>
      <c r="B309" s="23"/>
      <c r="C309" s="23"/>
      <c r="D309" s="23"/>
      <c r="E309" s="65"/>
      <c r="F309" s="65"/>
      <c r="G309" s="65"/>
      <c r="H309" s="65"/>
      <c r="I309" s="64"/>
      <c r="J309" s="65"/>
      <c r="K309" s="65"/>
      <c r="L309" s="65"/>
      <c r="M309" s="65"/>
      <c r="N309" s="65"/>
      <c r="O309" s="65"/>
      <c r="P309" s="65"/>
      <c r="Q309" s="65"/>
      <c r="R309" s="65"/>
      <c r="S309" s="65"/>
    </row>
    <row r="310" spans="1:19" s="28" customFormat="1" ht="19.5" customHeight="1" x14ac:dyDescent="0.25">
      <c r="A310" s="23"/>
      <c r="B310" s="23"/>
      <c r="C310" s="23"/>
      <c r="D310" s="23"/>
      <c r="E310" s="65"/>
      <c r="F310" s="65"/>
      <c r="G310" s="65"/>
      <c r="H310" s="65"/>
      <c r="I310" s="64"/>
      <c r="J310" s="65"/>
      <c r="K310" s="65"/>
      <c r="L310" s="65"/>
      <c r="M310" s="65"/>
      <c r="N310" s="65"/>
      <c r="O310" s="65"/>
      <c r="P310" s="65"/>
      <c r="Q310" s="65"/>
      <c r="R310" s="65"/>
      <c r="S310" s="65"/>
    </row>
    <row r="311" spans="1:19" s="28" customFormat="1" ht="19.5" customHeight="1" x14ac:dyDescent="0.25">
      <c r="A311" s="23"/>
      <c r="B311" s="23"/>
      <c r="C311" s="23"/>
      <c r="D311" s="23"/>
      <c r="E311" s="65"/>
      <c r="F311" s="65"/>
      <c r="G311" s="65"/>
      <c r="H311" s="65"/>
      <c r="I311" s="64"/>
      <c r="J311" s="65"/>
      <c r="K311" s="65"/>
      <c r="L311" s="65"/>
      <c r="M311" s="65"/>
      <c r="N311" s="65"/>
      <c r="O311" s="65"/>
      <c r="P311" s="65"/>
      <c r="Q311" s="65"/>
      <c r="R311" s="65"/>
      <c r="S311" s="65"/>
    </row>
    <row r="312" spans="1:19" s="28" customFormat="1" ht="19.5" customHeight="1" x14ac:dyDescent="0.25">
      <c r="A312" s="23"/>
      <c r="B312" s="23"/>
      <c r="C312" s="23"/>
      <c r="D312" s="23"/>
      <c r="E312" s="65"/>
      <c r="F312" s="65"/>
      <c r="G312" s="65"/>
      <c r="H312" s="65"/>
      <c r="I312" s="64"/>
      <c r="J312" s="65"/>
      <c r="K312" s="65"/>
      <c r="L312" s="65"/>
      <c r="M312" s="65"/>
      <c r="N312" s="65"/>
      <c r="O312" s="65"/>
      <c r="P312" s="65"/>
      <c r="Q312" s="65"/>
      <c r="R312" s="65"/>
      <c r="S312" s="65"/>
    </row>
    <row r="313" spans="1:19" s="28" customFormat="1" ht="19.5" customHeight="1" x14ac:dyDescent="0.25">
      <c r="A313" s="23"/>
      <c r="B313" s="23"/>
      <c r="C313" s="23"/>
      <c r="D313" s="23"/>
      <c r="E313" s="65"/>
      <c r="F313" s="65"/>
      <c r="G313" s="65"/>
      <c r="H313" s="65"/>
      <c r="I313" s="64"/>
      <c r="J313" s="65"/>
      <c r="K313" s="65"/>
      <c r="L313" s="65"/>
      <c r="M313" s="65"/>
      <c r="N313" s="65"/>
      <c r="O313" s="65"/>
      <c r="P313" s="65"/>
      <c r="Q313" s="65"/>
      <c r="R313" s="65"/>
      <c r="S313" s="65"/>
    </row>
    <row r="314" spans="1:19" s="28" customFormat="1" ht="19.5" customHeight="1" x14ac:dyDescent="0.25">
      <c r="A314" s="23"/>
      <c r="B314" s="23"/>
      <c r="C314" s="23"/>
      <c r="D314" s="23"/>
      <c r="E314" s="65"/>
      <c r="F314" s="65"/>
      <c r="G314" s="65"/>
      <c r="H314" s="65"/>
      <c r="I314" s="64"/>
      <c r="J314" s="65"/>
      <c r="K314" s="65"/>
      <c r="L314" s="65"/>
      <c r="M314" s="65"/>
      <c r="N314" s="65"/>
      <c r="O314" s="65"/>
      <c r="P314" s="65"/>
      <c r="Q314" s="65"/>
      <c r="R314" s="65"/>
      <c r="S314" s="65"/>
    </row>
    <row r="315" spans="1:19" s="28" customFormat="1" ht="19.5" customHeight="1" x14ac:dyDescent="0.25">
      <c r="A315" s="23"/>
      <c r="B315" s="23"/>
      <c r="C315" s="23"/>
      <c r="D315" s="23"/>
      <c r="E315" s="65"/>
      <c r="F315" s="65"/>
      <c r="G315" s="65"/>
      <c r="H315" s="65"/>
      <c r="I315" s="64"/>
      <c r="J315" s="65"/>
      <c r="K315" s="65"/>
      <c r="L315" s="65"/>
      <c r="M315" s="65"/>
      <c r="N315" s="65"/>
      <c r="O315" s="65"/>
      <c r="P315" s="65"/>
      <c r="Q315" s="65"/>
      <c r="R315" s="65"/>
      <c r="S315" s="65"/>
    </row>
    <row r="316" spans="1:19" s="28" customFormat="1" ht="19.5" customHeight="1" x14ac:dyDescent="0.25">
      <c r="A316" s="23"/>
      <c r="B316" s="23"/>
      <c r="C316" s="23"/>
      <c r="D316" s="23"/>
      <c r="E316" s="65"/>
      <c r="F316" s="65"/>
      <c r="G316" s="65"/>
      <c r="H316" s="65"/>
      <c r="I316" s="64"/>
      <c r="J316" s="65"/>
      <c r="K316" s="65"/>
      <c r="L316" s="65"/>
      <c r="M316" s="65"/>
      <c r="N316" s="65"/>
      <c r="O316" s="65"/>
      <c r="P316" s="65"/>
      <c r="Q316" s="65"/>
      <c r="R316" s="65"/>
      <c r="S316" s="65"/>
    </row>
    <row r="317" spans="1:19" s="28" customFormat="1" ht="19.5" customHeight="1" x14ac:dyDescent="0.25">
      <c r="A317" s="23"/>
      <c r="B317" s="23"/>
      <c r="C317" s="23"/>
      <c r="D317" s="23"/>
      <c r="E317" s="65"/>
      <c r="F317" s="65"/>
      <c r="G317" s="65"/>
      <c r="H317" s="65"/>
      <c r="I317" s="64"/>
      <c r="J317" s="65"/>
      <c r="K317" s="65"/>
      <c r="L317" s="65"/>
      <c r="M317" s="65"/>
      <c r="N317" s="65"/>
      <c r="O317" s="65"/>
      <c r="P317" s="65"/>
      <c r="Q317" s="65"/>
      <c r="R317" s="65"/>
      <c r="S317" s="65"/>
    </row>
    <row r="318" spans="1:19" s="28" customFormat="1" ht="19.5" customHeight="1" x14ac:dyDescent="0.25">
      <c r="A318" s="23"/>
      <c r="B318" s="23"/>
      <c r="C318" s="23"/>
      <c r="D318" s="23"/>
      <c r="E318" s="65"/>
      <c r="F318" s="65"/>
      <c r="G318" s="65"/>
      <c r="H318" s="65"/>
      <c r="I318" s="64"/>
      <c r="J318" s="65"/>
      <c r="K318" s="65"/>
      <c r="L318" s="65"/>
      <c r="M318" s="65"/>
      <c r="N318" s="65"/>
      <c r="O318" s="65"/>
      <c r="P318" s="65"/>
      <c r="Q318" s="65"/>
      <c r="R318" s="65"/>
      <c r="S318" s="65"/>
    </row>
    <row r="319" spans="1:19" s="28" customFormat="1" ht="19.5" customHeight="1" x14ac:dyDescent="0.25">
      <c r="A319" s="23"/>
      <c r="B319" s="23"/>
      <c r="C319" s="23"/>
      <c r="D319" s="23"/>
      <c r="E319" s="65"/>
      <c r="F319" s="65"/>
      <c r="G319" s="65"/>
      <c r="H319" s="65"/>
      <c r="I319" s="64"/>
      <c r="J319" s="65"/>
      <c r="K319" s="65"/>
      <c r="L319" s="65"/>
      <c r="M319" s="65"/>
      <c r="N319" s="65"/>
      <c r="O319" s="65"/>
      <c r="P319" s="65"/>
      <c r="Q319" s="65"/>
      <c r="R319" s="65"/>
      <c r="S319" s="65"/>
    </row>
    <row r="320" spans="1:19" s="28" customFormat="1" ht="19.5" customHeight="1" x14ac:dyDescent="0.25">
      <c r="A320" s="23"/>
      <c r="B320" s="23"/>
      <c r="C320" s="23"/>
      <c r="D320" s="23"/>
      <c r="E320" s="65"/>
      <c r="F320" s="65"/>
      <c r="G320" s="65"/>
      <c r="H320" s="65"/>
      <c r="I320" s="64"/>
      <c r="J320" s="65"/>
      <c r="K320" s="65"/>
      <c r="L320" s="65"/>
      <c r="M320" s="65"/>
      <c r="N320" s="65"/>
      <c r="O320" s="65"/>
      <c r="P320" s="65"/>
      <c r="Q320" s="65"/>
      <c r="R320" s="65"/>
      <c r="S320" s="65"/>
    </row>
    <row r="321" spans="1:19" s="28" customFormat="1" ht="19.5" customHeight="1" x14ac:dyDescent="0.25">
      <c r="A321" s="23"/>
      <c r="B321" s="23"/>
      <c r="C321" s="23"/>
      <c r="D321" s="23"/>
      <c r="E321" s="65"/>
      <c r="F321" s="65"/>
      <c r="G321" s="65"/>
      <c r="H321" s="65"/>
      <c r="I321" s="64"/>
      <c r="J321" s="65"/>
      <c r="K321" s="65"/>
      <c r="L321" s="65"/>
      <c r="M321" s="65"/>
      <c r="N321" s="65"/>
      <c r="O321" s="65"/>
      <c r="P321" s="65"/>
      <c r="Q321" s="65"/>
      <c r="R321" s="65"/>
      <c r="S321" s="65"/>
    </row>
    <row r="322" spans="1:19" s="28" customFormat="1" ht="19.5" customHeight="1" x14ac:dyDescent="0.25">
      <c r="A322" s="23"/>
      <c r="B322" s="23"/>
      <c r="C322" s="23"/>
      <c r="D322" s="23"/>
      <c r="E322" s="65"/>
      <c r="F322" s="65"/>
      <c r="G322" s="65"/>
      <c r="H322" s="65"/>
      <c r="I322" s="64"/>
      <c r="J322" s="65"/>
      <c r="K322" s="65"/>
      <c r="L322" s="65"/>
      <c r="M322" s="65"/>
      <c r="N322" s="65"/>
      <c r="O322" s="65"/>
      <c r="P322" s="65"/>
      <c r="Q322" s="65"/>
      <c r="R322" s="65"/>
      <c r="S322" s="65"/>
    </row>
    <row r="323" spans="1:19" s="28" customFormat="1" ht="19.5" customHeight="1" x14ac:dyDescent="0.25">
      <c r="A323" s="23"/>
      <c r="B323" s="23"/>
      <c r="C323" s="23"/>
      <c r="D323" s="23"/>
      <c r="E323" s="65"/>
      <c r="F323" s="65"/>
      <c r="G323" s="65"/>
      <c r="H323" s="65"/>
      <c r="I323" s="64"/>
      <c r="J323" s="65"/>
      <c r="K323" s="65"/>
      <c r="L323" s="65"/>
      <c r="M323" s="65"/>
      <c r="N323" s="65"/>
      <c r="O323" s="65"/>
      <c r="P323" s="65"/>
      <c r="Q323" s="65"/>
      <c r="R323" s="65"/>
      <c r="S323" s="65"/>
    </row>
    <row r="324" spans="1:19" s="28" customFormat="1" ht="19.5" customHeight="1" x14ac:dyDescent="0.25">
      <c r="A324" s="23"/>
      <c r="B324" s="23"/>
      <c r="C324" s="23"/>
      <c r="D324" s="23"/>
      <c r="E324" s="65"/>
      <c r="F324" s="65"/>
      <c r="G324" s="65"/>
      <c r="H324" s="65"/>
      <c r="I324" s="64"/>
      <c r="J324" s="65"/>
      <c r="K324" s="65"/>
      <c r="L324" s="65"/>
      <c r="M324" s="65"/>
      <c r="N324" s="65"/>
      <c r="O324" s="65"/>
      <c r="P324" s="65"/>
      <c r="Q324" s="65"/>
      <c r="R324" s="65"/>
      <c r="S324" s="65"/>
    </row>
    <row r="325" spans="1:19" s="28" customFormat="1" ht="19.5" customHeight="1" x14ac:dyDescent="0.25">
      <c r="A325" s="23"/>
      <c r="B325" s="23"/>
      <c r="C325" s="23"/>
      <c r="D325" s="23"/>
      <c r="E325" s="65"/>
      <c r="F325" s="65"/>
      <c r="G325" s="65"/>
      <c r="H325" s="65"/>
      <c r="I325" s="64"/>
      <c r="J325" s="65"/>
      <c r="K325" s="65"/>
      <c r="L325" s="65"/>
      <c r="M325" s="65"/>
      <c r="N325" s="65"/>
      <c r="O325" s="65"/>
      <c r="P325" s="65"/>
      <c r="Q325" s="65"/>
      <c r="R325" s="65"/>
      <c r="S325" s="65"/>
    </row>
    <row r="326" spans="1:19" s="28" customFormat="1" ht="19.5" customHeight="1" x14ac:dyDescent="0.25">
      <c r="A326" s="23"/>
      <c r="B326" s="23"/>
      <c r="C326" s="23"/>
      <c r="D326" s="23"/>
      <c r="E326" s="65"/>
      <c r="F326" s="65"/>
      <c r="G326" s="65"/>
      <c r="H326" s="65"/>
      <c r="I326" s="64"/>
      <c r="J326" s="65"/>
      <c r="K326" s="65"/>
      <c r="L326" s="65"/>
      <c r="M326" s="65"/>
      <c r="N326" s="65"/>
      <c r="O326" s="65"/>
      <c r="P326" s="65"/>
      <c r="Q326" s="65"/>
      <c r="R326" s="65"/>
      <c r="S326" s="65"/>
    </row>
    <row r="327" spans="1:19" s="28" customFormat="1" ht="19.5" customHeight="1" x14ac:dyDescent="0.25">
      <c r="A327" s="23"/>
      <c r="B327" s="23"/>
      <c r="C327" s="23"/>
      <c r="D327" s="23"/>
      <c r="E327" s="65"/>
      <c r="F327" s="65"/>
      <c r="G327" s="65"/>
      <c r="H327" s="65"/>
      <c r="I327" s="64"/>
      <c r="J327" s="65"/>
      <c r="K327" s="65"/>
      <c r="L327" s="65"/>
      <c r="M327" s="65"/>
      <c r="N327" s="65"/>
      <c r="O327" s="65"/>
      <c r="P327" s="65"/>
      <c r="Q327" s="65"/>
      <c r="R327" s="65"/>
      <c r="S327" s="65"/>
    </row>
    <row r="328" spans="1:19" s="28" customFormat="1" ht="19.5" customHeight="1" x14ac:dyDescent="0.25">
      <c r="A328" s="23"/>
      <c r="B328" s="23"/>
      <c r="C328" s="23"/>
      <c r="D328" s="23"/>
      <c r="E328" s="65"/>
      <c r="F328" s="65"/>
      <c r="G328" s="65"/>
      <c r="H328" s="65"/>
      <c r="I328" s="64"/>
      <c r="J328" s="65"/>
      <c r="K328" s="65"/>
      <c r="L328" s="65"/>
      <c r="M328" s="65"/>
      <c r="N328" s="65"/>
      <c r="O328" s="65"/>
      <c r="P328" s="65"/>
      <c r="Q328" s="65"/>
      <c r="R328" s="65"/>
      <c r="S328" s="65"/>
    </row>
    <row r="329" spans="1:19" s="28" customFormat="1" ht="19.5" customHeight="1" x14ac:dyDescent="0.25">
      <c r="A329" s="23"/>
      <c r="B329" s="23"/>
      <c r="C329" s="23"/>
      <c r="D329" s="23"/>
      <c r="E329" s="65"/>
      <c r="F329" s="65"/>
      <c r="G329" s="65"/>
      <c r="H329" s="65"/>
      <c r="I329" s="64"/>
      <c r="J329" s="65"/>
      <c r="K329" s="65"/>
      <c r="L329" s="65"/>
      <c r="M329" s="65"/>
      <c r="N329" s="65"/>
      <c r="O329" s="65"/>
      <c r="P329" s="65"/>
      <c r="Q329" s="65"/>
      <c r="R329" s="65"/>
      <c r="S329" s="65"/>
    </row>
    <row r="330" spans="1:19" s="28" customFormat="1" ht="19.5" customHeight="1" x14ac:dyDescent="0.25">
      <c r="A330" s="23"/>
      <c r="B330" s="23"/>
      <c r="C330" s="23"/>
      <c r="D330" s="23"/>
      <c r="E330" s="65"/>
      <c r="F330" s="65"/>
      <c r="G330" s="65"/>
      <c r="H330" s="65"/>
      <c r="I330" s="64"/>
      <c r="J330" s="65"/>
      <c r="K330" s="65"/>
      <c r="L330" s="65"/>
      <c r="M330" s="65"/>
      <c r="N330" s="65"/>
      <c r="O330" s="65"/>
      <c r="P330" s="65"/>
      <c r="Q330" s="65"/>
      <c r="R330" s="65"/>
      <c r="S330" s="65"/>
    </row>
    <row r="331" spans="1:19" s="28" customFormat="1" ht="19.5" customHeight="1" x14ac:dyDescent="0.25">
      <c r="A331" s="23"/>
      <c r="B331" s="23"/>
      <c r="C331" s="23"/>
      <c r="D331" s="23"/>
      <c r="E331" s="65"/>
      <c r="F331" s="65"/>
      <c r="G331" s="65"/>
      <c r="H331" s="65"/>
      <c r="I331" s="64"/>
      <c r="J331" s="65"/>
      <c r="K331" s="65"/>
      <c r="L331" s="65"/>
      <c r="M331" s="65"/>
      <c r="N331" s="65"/>
      <c r="O331" s="65"/>
      <c r="P331" s="65"/>
      <c r="Q331" s="65"/>
      <c r="R331" s="65"/>
      <c r="S331" s="65"/>
    </row>
    <row r="332" spans="1:19" s="28" customFormat="1" ht="19.5" customHeight="1" x14ac:dyDescent="0.25">
      <c r="A332" s="23"/>
      <c r="B332" s="23"/>
      <c r="C332" s="23"/>
      <c r="D332" s="23"/>
      <c r="E332" s="65"/>
      <c r="F332" s="65"/>
      <c r="G332" s="65"/>
      <c r="H332" s="65"/>
      <c r="I332" s="64"/>
      <c r="J332" s="65"/>
      <c r="K332" s="65"/>
      <c r="L332" s="65"/>
      <c r="M332" s="65"/>
      <c r="N332" s="65"/>
      <c r="O332" s="65"/>
      <c r="P332" s="65"/>
      <c r="Q332" s="65"/>
      <c r="R332" s="65"/>
      <c r="S332" s="65"/>
    </row>
    <row r="333" spans="1:19" s="28" customFormat="1" ht="19.5" customHeight="1" x14ac:dyDescent="0.25">
      <c r="A333" s="23"/>
      <c r="B333" s="23"/>
      <c r="C333" s="23"/>
      <c r="D333" s="23"/>
      <c r="E333" s="65"/>
      <c r="F333" s="65"/>
      <c r="G333" s="65"/>
      <c r="H333" s="65"/>
      <c r="I333" s="64"/>
      <c r="J333" s="65"/>
      <c r="K333" s="65"/>
      <c r="L333" s="65"/>
      <c r="M333" s="65"/>
      <c r="N333" s="65"/>
      <c r="O333" s="65"/>
      <c r="P333" s="65"/>
      <c r="Q333" s="65"/>
      <c r="R333" s="65"/>
      <c r="S333" s="65"/>
    </row>
    <row r="334" spans="1:19" s="28" customFormat="1" ht="19.5" customHeight="1" x14ac:dyDescent="0.25">
      <c r="A334" s="23"/>
      <c r="B334" s="23"/>
      <c r="C334" s="23"/>
      <c r="D334" s="23"/>
      <c r="E334" s="65"/>
      <c r="F334" s="65"/>
      <c r="G334" s="65"/>
      <c r="H334" s="65"/>
      <c r="I334" s="64"/>
      <c r="J334" s="65"/>
      <c r="K334" s="65"/>
      <c r="L334" s="65"/>
      <c r="M334" s="65"/>
      <c r="N334" s="65"/>
      <c r="O334" s="65"/>
      <c r="P334" s="65"/>
      <c r="Q334" s="65"/>
      <c r="R334" s="65"/>
      <c r="S334" s="65"/>
    </row>
    <row r="335" spans="1:19" s="28" customFormat="1" ht="19.5" customHeight="1" x14ac:dyDescent="0.25">
      <c r="A335" s="23"/>
      <c r="B335" s="23"/>
      <c r="C335" s="23"/>
      <c r="D335" s="23"/>
      <c r="E335" s="65"/>
      <c r="F335" s="65"/>
      <c r="G335" s="65"/>
      <c r="H335" s="65"/>
      <c r="I335" s="64"/>
      <c r="J335" s="65"/>
      <c r="K335" s="65"/>
      <c r="L335" s="65"/>
      <c r="M335" s="65"/>
      <c r="N335" s="65"/>
      <c r="O335" s="65"/>
      <c r="P335" s="65"/>
      <c r="Q335" s="65"/>
      <c r="R335" s="65"/>
      <c r="S335" s="65"/>
    </row>
    <row r="336" spans="1:19" s="28" customFormat="1" ht="19.5" customHeight="1" x14ac:dyDescent="0.25">
      <c r="A336" s="23"/>
      <c r="B336" s="23"/>
      <c r="C336" s="23"/>
      <c r="D336" s="23"/>
      <c r="E336" s="65"/>
      <c r="F336" s="65"/>
      <c r="G336" s="65"/>
      <c r="H336" s="65"/>
      <c r="I336" s="64"/>
      <c r="J336" s="65"/>
      <c r="K336" s="65"/>
      <c r="L336" s="65"/>
      <c r="M336" s="65"/>
      <c r="N336" s="65"/>
      <c r="O336" s="65"/>
      <c r="P336" s="65"/>
      <c r="Q336" s="65"/>
      <c r="R336" s="65"/>
      <c r="S336" s="65"/>
    </row>
    <row r="337" spans="1:19" s="28" customFormat="1" ht="19.5" customHeight="1" x14ac:dyDescent="0.25">
      <c r="A337" s="23"/>
      <c r="B337" s="23"/>
      <c r="C337" s="23"/>
      <c r="D337" s="23"/>
      <c r="E337" s="65"/>
      <c r="F337" s="65"/>
      <c r="G337" s="65"/>
      <c r="H337" s="65"/>
      <c r="I337" s="64"/>
      <c r="J337" s="65"/>
      <c r="K337" s="65"/>
      <c r="L337" s="65"/>
      <c r="M337" s="65"/>
      <c r="N337" s="65"/>
      <c r="O337" s="65"/>
      <c r="P337" s="65"/>
      <c r="Q337" s="65"/>
      <c r="R337" s="65"/>
      <c r="S337" s="65"/>
    </row>
    <row r="338" spans="1:19" s="28" customFormat="1" ht="19.5" customHeight="1" x14ac:dyDescent="0.25">
      <c r="A338" s="23"/>
      <c r="B338" s="23"/>
      <c r="C338" s="23"/>
      <c r="D338" s="23"/>
      <c r="E338" s="65"/>
      <c r="F338" s="65"/>
      <c r="G338" s="65"/>
      <c r="H338" s="65"/>
      <c r="I338" s="64"/>
      <c r="J338" s="65"/>
      <c r="K338" s="65"/>
      <c r="L338" s="65"/>
      <c r="M338" s="65"/>
      <c r="N338" s="65"/>
      <c r="O338" s="65"/>
      <c r="P338" s="65"/>
      <c r="Q338" s="65"/>
      <c r="R338" s="65"/>
      <c r="S338" s="65"/>
    </row>
    <row r="339" spans="1:19" s="28" customFormat="1" ht="19.5" customHeight="1" x14ac:dyDescent="0.25">
      <c r="A339" s="23"/>
      <c r="B339" s="23"/>
      <c r="C339" s="23"/>
      <c r="D339" s="23"/>
      <c r="E339" s="65"/>
      <c r="F339" s="65"/>
      <c r="G339" s="65"/>
      <c r="H339" s="65"/>
      <c r="I339" s="64"/>
      <c r="J339" s="65"/>
      <c r="K339" s="65"/>
      <c r="L339" s="65"/>
      <c r="M339" s="65"/>
      <c r="N339" s="65"/>
      <c r="O339" s="65"/>
      <c r="P339" s="65"/>
      <c r="Q339" s="65"/>
      <c r="R339" s="65"/>
      <c r="S339" s="65"/>
    </row>
    <row r="340" spans="1:19" s="28" customFormat="1" ht="19.5" customHeight="1" x14ac:dyDescent="0.25">
      <c r="A340" s="23"/>
      <c r="B340" s="23"/>
      <c r="C340" s="23"/>
      <c r="D340" s="23"/>
      <c r="E340" s="65"/>
      <c r="F340" s="65"/>
      <c r="G340" s="65"/>
      <c r="H340" s="65"/>
      <c r="I340" s="64"/>
      <c r="J340" s="65"/>
      <c r="K340" s="65"/>
      <c r="L340" s="65"/>
      <c r="M340" s="65"/>
      <c r="N340" s="65"/>
      <c r="O340" s="65"/>
      <c r="P340" s="65"/>
      <c r="Q340" s="65"/>
      <c r="R340" s="65"/>
      <c r="S340" s="65"/>
    </row>
    <row r="341" spans="1:19" s="28" customFormat="1" ht="19.5" customHeight="1" x14ac:dyDescent="0.25">
      <c r="A341" s="23"/>
      <c r="B341" s="23"/>
      <c r="C341" s="23"/>
      <c r="D341" s="23"/>
      <c r="E341" s="65"/>
      <c r="F341" s="65"/>
      <c r="G341" s="65"/>
      <c r="H341" s="65"/>
      <c r="I341" s="64"/>
      <c r="J341" s="65"/>
      <c r="K341" s="65"/>
      <c r="L341" s="65"/>
      <c r="M341" s="65"/>
      <c r="N341" s="65"/>
      <c r="O341" s="65"/>
      <c r="P341" s="65"/>
      <c r="Q341" s="65"/>
      <c r="R341" s="65"/>
      <c r="S341" s="65"/>
    </row>
    <row r="342" spans="1:19" s="28" customFormat="1" ht="19.5" customHeight="1" x14ac:dyDescent="0.25">
      <c r="A342" s="23"/>
      <c r="B342" s="23"/>
      <c r="C342" s="23"/>
      <c r="D342" s="23"/>
      <c r="E342" s="65"/>
      <c r="F342" s="65"/>
      <c r="G342" s="65"/>
      <c r="H342" s="65"/>
      <c r="I342" s="64"/>
      <c r="J342" s="65"/>
      <c r="K342" s="65"/>
      <c r="L342" s="65"/>
      <c r="M342" s="65"/>
      <c r="N342" s="65"/>
      <c r="O342" s="65"/>
      <c r="P342" s="65"/>
      <c r="Q342" s="65"/>
      <c r="R342" s="65"/>
      <c r="S342" s="65"/>
    </row>
    <row r="343" spans="1:19" s="28" customFormat="1" ht="19.5" customHeight="1" x14ac:dyDescent="0.25">
      <c r="A343" s="23"/>
      <c r="B343" s="23"/>
      <c r="C343" s="23"/>
      <c r="D343" s="23"/>
      <c r="E343" s="65"/>
      <c r="F343" s="65"/>
      <c r="G343" s="65"/>
      <c r="H343" s="65"/>
      <c r="I343" s="64"/>
      <c r="J343" s="65"/>
      <c r="K343" s="65"/>
      <c r="L343" s="65"/>
      <c r="M343" s="65"/>
      <c r="N343" s="65"/>
      <c r="O343" s="65"/>
      <c r="P343" s="65"/>
      <c r="Q343" s="65"/>
      <c r="R343" s="65"/>
      <c r="S343" s="65"/>
    </row>
    <row r="344" spans="1:19" s="28" customFormat="1" ht="19.5" customHeight="1" x14ac:dyDescent="0.25">
      <c r="A344" s="23"/>
      <c r="B344" s="23"/>
      <c r="C344" s="23"/>
      <c r="D344" s="23"/>
      <c r="E344" s="65"/>
      <c r="F344" s="65"/>
      <c r="G344" s="65"/>
      <c r="H344" s="65"/>
      <c r="I344" s="64"/>
      <c r="J344" s="65"/>
      <c r="K344" s="65"/>
      <c r="L344" s="65"/>
      <c r="M344" s="65"/>
      <c r="N344" s="65"/>
      <c r="O344" s="65"/>
      <c r="P344" s="65"/>
      <c r="Q344" s="65"/>
      <c r="R344" s="65"/>
      <c r="S344" s="65"/>
    </row>
    <row r="345" spans="1:19" s="28" customFormat="1" ht="19.5" customHeight="1" x14ac:dyDescent="0.25">
      <c r="A345" s="23"/>
      <c r="B345" s="23"/>
      <c r="C345" s="23"/>
      <c r="D345" s="23"/>
      <c r="E345" s="65"/>
      <c r="F345" s="65"/>
      <c r="G345" s="65"/>
      <c r="H345" s="65"/>
      <c r="I345" s="64"/>
      <c r="J345" s="65"/>
      <c r="K345" s="65"/>
      <c r="L345" s="65"/>
      <c r="M345" s="65"/>
      <c r="N345" s="65"/>
      <c r="O345" s="65"/>
      <c r="P345" s="65"/>
      <c r="Q345" s="65"/>
      <c r="R345" s="65"/>
      <c r="S345" s="65"/>
    </row>
    <row r="346" spans="1:19" s="28" customFormat="1" ht="19.5" customHeight="1" x14ac:dyDescent="0.25">
      <c r="A346" s="23"/>
      <c r="B346" s="23"/>
      <c r="C346" s="23"/>
      <c r="D346" s="23"/>
      <c r="E346" s="65"/>
      <c r="F346" s="65"/>
      <c r="G346" s="65"/>
      <c r="H346" s="65"/>
      <c r="I346" s="64"/>
      <c r="J346" s="65"/>
      <c r="K346" s="65"/>
      <c r="L346" s="65"/>
      <c r="M346" s="65"/>
      <c r="N346" s="65"/>
      <c r="O346" s="65"/>
      <c r="P346" s="65"/>
      <c r="Q346" s="65"/>
      <c r="R346" s="65"/>
      <c r="S346" s="65"/>
    </row>
    <row r="347" spans="1:19" s="28" customFormat="1" ht="19.5" customHeight="1" x14ac:dyDescent="0.25">
      <c r="A347" s="23"/>
      <c r="B347" s="23"/>
      <c r="C347" s="23"/>
      <c r="D347" s="23"/>
      <c r="E347" s="65"/>
      <c r="F347" s="65"/>
      <c r="G347" s="65"/>
      <c r="H347" s="65"/>
      <c r="I347" s="64"/>
      <c r="J347" s="65"/>
      <c r="K347" s="65"/>
      <c r="L347" s="65"/>
      <c r="M347" s="65"/>
      <c r="N347" s="65"/>
      <c r="O347" s="65"/>
      <c r="P347" s="65"/>
      <c r="Q347" s="65"/>
      <c r="R347" s="65"/>
      <c r="S347" s="65"/>
    </row>
    <row r="348" spans="1:19" s="28" customFormat="1" ht="19.5" customHeight="1" x14ac:dyDescent="0.25">
      <c r="A348" s="23"/>
      <c r="B348" s="23"/>
      <c r="C348" s="23"/>
      <c r="D348" s="23"/>
      <c r="E348" s="65"/>
      <c r="F348" s="65"/>
      <c r="G348" s="65"/>
      <c r="H348" s="65"/>
      <c r="I348" s="64"/>
      <c r="J348" s="65"/>
      <c r="K348" s="65"/>
      <c r="L348" s="65"/>
      <c r="M348" s="65"/>
      <c r="N348" s="65"/>
      <c r="O348" s="65"/>
      <c r="P348" s="65"/>
      <c r="Q348" s="65"/>
      <c r="R348" s="65"/>
      <c r="S348" s="65"/>
    </row>
    <row r="349" spans="1:19" s="28" customFormat="1" ht="19.5" customHeight="1" x14ac:dyDescent="0.25">
      <c r="A349" s="23"/>
      <c r="B349" s="23"/>
      <c r="C349" s="23"/>
      <c r="D349" s="23"/>
      <c r="E349" s="65"/>
      <c r="F349" s="65"/>
      <c r="G349" s="65"/>
      <c r="H349" s="65"/>
      <c r="I349" s="64"/>
      <c r="J349" s="65"/>
      <c r="K349" s="65"/>
      <c r="L349" s="65"/>
      <c r="M349" s="65"/>
      <c r="N349" s="65"/>
      <c r="O349" s="65"/>
      <c r="P349" s="65"/>
      <c r="Q349" s="65"/>
      <c r="R349" s="65"/>
      <c r="S349" s="65"/>
    </row>
    <row r="350" spans="1:19" s="28" customFormat="1" ht="19.5" customHeight="1" x14ac:dyDescent="0.25">
      <c r="A350" s="23"/>
      <c r="B350" s="23"/>
      <c r="C350" s="23"/>
      <c r="D350" s="23"/>
      <c r="E350" s="65"/>
      <c r="F350" s="65"/>
      <c r="G350" s="65"/>
      <c r="H350" s="65"/>
      <c r="I350" s="64"/>
      <c r="J350" s="65"/>
      <c r="K350" s="65"/>
      <c r="L350" s="65"/>
      <c r="M350" s="65"/>
      <c r="N350" s="65"/>
      <c r="O350" s="65"/>
      <c r="P350" s="65"/>
      <c r="Q350" s="65"/>
      <c r="R350" s="65"/>
      <c r="S350" s="65"/>
    </row>
    <row r="351" spans="1:19" s="28" customFormat="1" ht="19.5" customHeight="1" x14ac:dyDescent="0.25">
      <c r="A351" s="23"/>
      <c r="B351" s="23"/>
      <c r="C351" s="23"/>
      <c r="D351" s="23"/>
      <c r="E351" s="65"/>
      <c r="F351" s="65"/>
      <c r="G351" s="65"/>
      <c r="H351" s="65"/>
      <c r="I351" s="64"/>
      <c r="J351" s="65"/>
      <c r="K351" s="65"/>
      <c r="L351" s="65"/>
      <c r="M351" s="65"/>
      <c r="N351" s="65"/>
      <c r="O351" s="65"/>
      <c r="P351" s="65"/>
      <c r="Q351" s="65"/>
      <c r="R351" s="65"/>
      <c r="S351" s="65"/>
    </row>
    <row r="352" spans="1:19" s="28" customFormat="1" ht="19.5" customHeight="1" x14ac:dyDescent="0.25">
      <c r="A352" s="23"/>
      <c r="B352" s="23"/>
      <c r="C352" s="23"/>
      <c r="D352" s="23"/>
      <c r="E352" s="65"/>
      <c r="F352" s="65"/>
      <c r="G352" s="65"/>
      <c r="H352" s="65"/>
      <c r="I352" s="64"/>
      <c r="J352" s="65"/>
      <c r="K352" s="65"/>
      <c r="L352" s="65"/>
      <c r="M352" s="65"/>
      <c r="N352" s="65"/>
      <c r="O352" s="65"/>
      <c r="P352" s="65"/>
      <c r="Q352" s="65"/>
      <c r="R352" s="65"/>
      <c r="S352" s="65"/>
    </row>
    <row r="353" spans="1:19" s="28" customFormat="1" ht="19.5" customHeight="1" x14ac:dyDescent="0.25">
      <c r="A353" s="23"/>
      <c r="B353" s="23"/>
      <c r="C353" s="23"/>
      <c r="D353" s="23"/>
      <c r="E353" s="65"/>
      <c r="F353" s="65"/>
      <c r="G353" s="65"/>
      <c r="H353" s="65"/>
      <c r="I353" s="64"/>
      <c r="J353" s="65"/>
      <c r="K353" s="65"/>
      <c r="L353" s="65"/>
      <c r="M353" s="65"/>
      <c r="N353" s="65"/>
      <c r="O353" s="65"/>
      <c r="P353" s="65"/>
      <c r="Q353" s="65"/>
      <c r="R353" s="65"/>
      <c r="S353" s="65"/>
    </row>
    <row r="354" spans="1:19" s="28" customFormat="1" ht="19.5" customHeight="1" x14ac:dyDescent="0.25">
      <c r="A354" s="23"/>
      <c r="B354" s="23"/>
      <c r="C354" s="23"/>
      <c r="D354" s="23"/>
      <c r="E354" s="65"/>
      <c r="F354" s="65"/>
      <c r="G354" s="65"/>
      <c r="H354" s="65"/>
      <c r="I354" s="64"/>
      <c r="J354" s="65"/>
      <c r="K354" s="65"/>
      <c r="L354" s="65"/>
      <c r="M354" s="65"/>
      <c r="N354" s="65"/>
      <c r="O354" s="65"/>
      <c r="P354" s="65"/>
      <c r="Q354" s="65"/>
      <c r="R354" s="65"/>
      <c r="S354" s="65"/>
    </row>
    <row r="355" spans="1:19" s="28" customFormat="1" ht="19.5" customHeight="1" x14ac:dyDescent="0.25">
      <c r="A355" s="23"/>
      <c r="B355" s="23"/>
      <c r="C355" s="23"/>
      <c r="D355" s="23"/>
      <c r="E355" s="65"/>
      <c r="F355" s="65"/>
      <c r="G355" s="65"/>
      <c r="H355" s="65"/>
      <c r="I355" s="64"/>
      <c r="J355" s="65"/>
      <c r="K355" s="65"/>
      <c r="L355" s="65"/>
      <c r="M355" s="65"/>
      <c r="N355" s="65"/>
      <c r="O355" s="65"/>
      <c r="P355" s="65"/>
      <c r="Q355" s="65"/>
      <c r="R355" s="65"/>
      <c r="S355" s="65"/>
    </row>
    <row r="356" spans="1:19" s="28" customFormat="1" ht="19.5" customHeight="1" x14ac:dyDescent="0.25">
      <c r="A356" s="23"/>
      <c r="B356" s="23"/>
      <c r="C356" s="23"/>
      <c r="D356" s="23"/>
      <c r="E356" s="65"/>
      <c r="F356" s="65"/>
      <c r="G356" s="65"/>
      <c r="H356" s="65"/>
      <c r="I356" s="64"/>
      <c r="J356" s="65"/>
      <c r="K356" s="65"/>
      <c r="L356" s="65"/>
      <c r="M356" s="65"/>
      <c r="N356" s="65"/>
      <c r="O356" s="65"/>
      <c r="P356" s="65"/>
      <c r="Q356" s="65"/>
      <c r="R356" s="65"/>
      <c r="S356" s="65"/>
    </row>
    <row r="357" spans="1:19" s="28" customFormat="1" ht="19.5" customHeight="1" x14ac:dyDescent="0.25">
      <c r="A357" s="23"/>
      <c r="B357" s="23"/>
      <c r="C357" s="23"/>
      <c r="D357" s="23"/>
      <c r="E357" s="65"/>
      <c r="F357" s="65"/>
      <c r="G357" s="65"/>
      <c r="H357" s="65"/>
      <c r="I357" s="64"/>
      <c r="J357" s="65"/>
      <c r="K357" s="65"/>
      <c r="L357" s="65"/>
      <c r="M357" s="65"/>
      <c r="N357" s="65"/>
      <c r="O357" s="65"/>
      <c r="P357" s="65"/>
      <c r="Q357" s="65"/>
      <c r="R357" s="65"/>
      <c r="S357" s="65"/>
    </row>
    <row r="358" spans="1:19" s="28" customFormat="1" ht="19.5" customHeight="1" x14ac:dyDescent="0.25">
      <c r="A358" s="23"/>
      <c r="B358" s="23"/>
      <c r="C358" s="23"/>
      <c r="D358" s="23"/>
      <c r="E358" s="65"/>
      <c r="F358" s="65"/>
      <c r="G358" s="65"/>
      <c r="H358" s="65"/>
      <c r="I358" s="64"/>
      <c r="J358" s="65"/>
      <c r="K358" s="65"/>
      <c r="L358" s="65"/>
      <c r="M358" s="65"/>
      <c r="N358" s="65"/>
      <c r="O358" s="65"/>
      <c r="P358" s="65"/>
      <c r="Q358" s="65"/>
      <c r="R358" s="65"/>
      <c r="S358" s="65"/>
    </row>
    <row r="359" spans="1:19" s="28" customFormat="1" ht="19.5" customHeight="1" x14ac:dyDescent="0.25">
      <c r="A359" s="23"/>
      <c r="B359" s="23"/>
      <c r="C359" s="23"/>
      <c r="D359" s="23"/>
      <c r="E359" s="65"/>
      <c r="F359" s="65"/>
      <c r="G359" s="65"/>
      <c r="H359" s="65"/>
      <c r="I359" s="64"/>
      <c r="J359" s="65"/>
      <c r="K359" s="65"/>
      <c r="L359" s="65"/>
      <c r="M359" s="65"/>
      <c r="N359" s="65"/>
      <c r="O359" s="65"/>
      <c r="P359" s="65"/>
      <c r="Q359" s="65"/>
      <c r="R359" s="65"/>
      <c r="S359" s="65"/>
    </row>
    <row r="360" spans="1:19" s="28" customFormat="1" ht="19.5" customHeight="1" x14ac:dyDescent="0.25">
      <c r="A360" s="23"/>
      <c r="B360" s="23"/>
      <c r="C360" s="23"/>
      <c r="D360" s="23"/>
      <c r="E360" s="65"/>
      <c r="F360" s="65"/>
      <c r="G360" s="65"/>
      <c r="H360" s="65"/>
      <c r="I360" s="64"/>
      <c r="J360" s="65"/>
      <c r="K360" s="65"/>
      <c r="L360" s="65"/>
      <c r="M360" s="65"/>
      <c r="N360" s="65"/>
      <c r="O360" s="65"/>
      <c r="P360" s="65"/>
      <c r="Q360" s="65"/>
      <c r="R360" s="65"/>
      <c r="S360" s="65"/>
    </row>
    <row r="361" spans="1:19" s="28" customFormat="1" ht="19.5" customHeight="1" x14ac:dyDescent="0.25">
      <c r="A361" s="23"/>
      <c r="B361" s="23"/>
      <c r="C361" s="23"/>
      <c r="D361" s="23"/>
      <c r="E361" s="65"/>
      <c r="F361" s="65"/>
      <c r="G361" s="65"/>
      <c r="H361" s="65"/>
      <c r="I361" s="64"/>
      <c r="J361" s="65"/>
      <c r="K361" s="65"/>
      <c r="L361" s="65"/>
      <c r="M361" s="65"/>
      <c r="N361" s="65"/>
      <c r="O361" s="65"/>
      <c r="P361" s="65"/>
      <c r="Q361" s="65"/>
      <c r="R361" s="65"/>
      <c r="S361" s="65"/>
    </row>
    <row r="362" spans="1:19" s="28" customFormat="1" ht="19.5" customHeight="1" x14ac:dyDescent="0.25">
      <c r="A362" s="23"/>
      <c r="B362" s="23"/>
      <c r="C362" s="23"/>
      <c r="D362" s="23"/>
      <c r="E362" s="65"/>
      <c r="F362" s="65"/>
      <c r="G362" s="65"/>
      <c r="H362" s="65"/>
      <c r="I362" s="64"/>
      <c r="J362" s="65"/>
      <c r="K362" s="65"/>
      <c r="L362" s="65"/>
      <c r="M362" s="65"/>
      <c r="N362" s="65"/>
      <c r="O362" s="65"/>
      <c r="P362" s="65"/>
      <c r="Q362" s="65"/>
      <c r="R362" s="65"/>
      <c r="S362" s="65"/>
    </row>
    <row r="363" spans="1:19" s="28" customFormat="1" ht="19.5" customHeight="1" x14ac:dyDescent="0.25">
      <c r="A363" s="23"/>
      <c r="B363" s="23"/>
      <c r="C363" s="23"/>
      <c r="D363" s="23"/>
      <c r="E363" s="65"/>
      <c r="F363" s="65"/>
      <c r="G363" s="65"/>
      <c r="H363" s="65"/>
      <c r="I363" s="64"/>
      <c r="J363" s="65"/>
      <c r="K363" s="65"/>
      <c r="L363" s="65"/>
      <c r="M363" s="65"/>
      <c r="N363" s="65"/>
      <c r="O363" s="65"/>
      <c r="P363" s="65"/>
      <c r="Q363" s="65"/>
      <c r="R363" s="65"/>
      <c r="S363" s="65"/>
    </row>
    <row r="364" spans="1:19" s="28" customFormat="1" ht="19.5" customHeight="1" x14ac:dyDescent="0.25">
      <c r="A364" s="23"/>
      <c r="B364" s="23"/>
      <c r="C364" s="23"/>
      <c r="D364" s="23"/>
      <c r="E364" s="65"/>
      <c r="F364" s="65"/>
      <c r="G364" s="65"/>
      <c r="H364" s="65"/>
      <c r="I364" s="64"/>
      <c r="J364" s="65"/>
      <c r="K364" s="65"/>
      <c r="L364" s="65"/>
      <c r="M364" s="65"/>
      <c r="N364" s="65"/>
      <c r="O364" s="65"/>
      <c r="P364" s="65"/>
      <c r="Q364" s="65"/>
      <c r="R364" s="65"/>
      <c r="S364" s="65"/>
    </row>
    <row r="365" spans="1:19" s="28" customFormat="1" ht="19.5" customHeight="1" x14ac:dyDescent="0.25">
      <c r="A365" s="23"/>
      <c r="B365" s="23"/>
      <c r="C365" s="23"/>
      <c r="D365" s="23"/>
      <c r="E365" s="65"/>
      <c r="F365" s="65"/>
      <c r="G365" s="65"/>
      <c r="H365" s="65"/>
      <c r="I365" s="64"/>
      <c r="J365" s="65"/>
      <c r="K365" s="65"/>
      <c r="L365" s="65"/>
      <c r="M365" s="65"/>
      <c r="N365" s="65"/>
      <c r="O365" s="65"/>
      <c r="P365" s="65"/>
      <c r="Q365" s="65"/>
      <c r="R365" s="65"/>
      <c r="S365" s="65"/>
    </row>
    <row r="366" spans="1:19" s="28" customFormat="1" ht="19.5" customHeight="1" x14ac:dyDescent="0.25">
      <c r="A366" s="23"/>
      <c r="B366" s="23"/>
      <c r="C366" s="23"/>
      <c r="D366" s="23"/>
      <c r="E366" s="65"/>
      <c r="F366" s="65"/>
      <c r="G366" s="65"/>
      <c r="H366" s="65"/>
      <c r="I366" s="64"/>
      <c r="J366" s="65"/>
      <c r="K366" s="65"/>
      <c r="L366" s="65"/>
      <c r="M366" s="65"/>
      <c r="N366" s="65"/>
      <c r="O366" s="65"/>
      <c r="P366" s="65"/>
      <c r="Q366" s="65"/>
      <c r="R366" s="65"/>
      <c r="S366" s="65"/>
    </row>
    <row r="367" spans="1:19" ht="19.5" customHeight="1" x14ac:dyDescent="0.25"/>
    <row r="368" spans="1:19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</sheetData>
  <mergeCells count="10">
    <mergeCell ref="A1:S1"/>
    <mergeCell ref="A242:D242"/>
    <mergeCell ref="M2:P2"/>
    <mergeCell ref="I2:L2"/>
    <mergeCell ref="R2:S2"/>
    <mergeCell ref="A2:A3"/>
    <mergeCell ref="B2:B3"/>
    <mergeCell ref="C2:C3"/>
    <mergeCell ref="D2:D3"/>
    <mergeCell ref="E2:H2"/>
  </mergeCells>
  <pageMargins left="0.7" right="0.7" top="0.75" bottom="0.75" header="0.3" footer="0.3"/>
  <pageSetup paperSize="8" scale="85" orientation="landscape" r:id="rId1"/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</vt:lpstr>
      <vt:lpstr>Hoja1</vt:lpstr>
      <vt:lpstr>'Anexo 1'!Área_de_impresión</vt:lpstr>
      <vt:lpstr>'Anexo 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vvargas</dc:creator>
  <cp:lastModifiedBy>Colon4</cp:lastModifiedBy>
  <cp:lastPrinted>2018-01-15T15:16:57Z</cp:lastPrinted>
  <dcterms:created xsi:type="dcterms:W3CDTF">2017-01-05T22:17:31Z</dcterms:created>
  <dcterms:modified xsi:type="dcterms:W3CDTF">2018-04-17T20:40:14Z</dcterms:modified>
</cp:coreProperties>
</file>